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Графики" sheetId="1" r:id="rId4"/>
    <sheet state="visible" name="1 Инвестиции" sheetId="2" r:id="rId5"/>
    <sheet state="visible" name="2 Продажи" sheetId="3" r:id="rId6"/>
    <sheet state="visible" name="3 Расходы" sheetId="4" r:id="rId7"/>
    <sheet state="visible" name="4 Финмодель_автоматически" sheetId="5" r:id="rId8"/>
    <sheet state="visible" name="5 Показатели_автоматически" sheetId="6" r:id="rId9"/>
  </sheets>
  <definedNames/>
  <calcPr/>
</workbook>
</file>

<file path=xl/sharedStrings.xml><?xml version="1.0" encoding="utf-8"?>
<sst xmlns="http://schemas.openxmlformats.org/spreadsheetml/2006/main" count="162" uniqueCount="109">
  <si>
    <t>Таблица 1. Расчет потребности в инвестициях</t>
  </si>
  <si>
    <t>Заполнять только желтые ячейки, отмеченные значками "…"</t>
  </si>
  <si>
    <t>Статьи затрат</t>
  </si>
  <si>
    <t>Стоимость в мес</t>
  </si>
  <si>
    <t>Итоговая стоимость, руб</t>
  </si>
  <si>
    <t>Срок полезного использования, мес.</t>
  </si>
  <si>
    <t>Амортизационная премия, руб.</t>
  </si>
  <si>
    <t>Капитальные вложения</t>
  </si>
  <si>
    <t>Покупка оборудования</t>
  </si>
  <si>
    <t>Капитальный ремонт помещения</t>
  </si>
  <si>
    <t>Покупка мебели и техники</t>
  </si>
  <si>
    <t>Разработка сайта</t>
  </si>
  <si>
    <t>Стенды</t>
  </si>
  <si>
    <t>Прочие капитальные расходы 2</t>
  </si>
  <si>
    <t>Прочие капитальные расходы 3</t>
  </si>
  <si>
    <t>Расходы на запуск</t>
  </si>
  <si>
    <t>Маркетинговые расходы на запуск</t>
  </si>
  <si>
    <t>Расходы на открытие</t>
  </si>
  <si>
    <t>Расходы на запуск 1</t>
  </si>
  <si>
    <t>Расходы на запуск 2</t>
  </si>
  <si>
    <t>Расходы на запуск 3</t>
  </si>
  <si>
    <t>Операционные постоянные расходы - за 3 мес</t>
  </si>
  <si>
    <t>Аренда цеха</t>
  </si>
  <si>
    <t>Зарплата_производство</t>
  </si>
  <si>
    <t>Зарплата_продажи</t>
  </si>
  <si>
    <t>Зарплата_управление</t>
  </si>
  <si>
    <t>Маркетинг</t>
  </si>
  <si>
    <t>Аренда офиса</t>
  </si>
  <si>
    <t>Расходные материалы</t>
  </si>
  <si>
    <t>Транспортные расходы</t>
  </si>
  <si>
    <t>Прочие расходы</t>
  </si>
  <si>
    <t>Прочие расходы 1</t>
  </si>
  <si>
    <t>Прочие расходы 2</t>
  </si>
  <si>
    <t>Прочие расходы 3</t>
  </si>
  <si>
    <t>Резерв на непредвиденные расходы</t>
  </si>
  <si>
    <t>Итого потребность в инвестициях</t>
  </si>
  <si>
    <t xml:space="preserve">Таблица 2. План продаж помесячно </t>
  </si>
  <si>
    <t>План продаж В МЕСЯЦ</t>
  </si>
  <si>
    <t>каждый месяц в 1й год</t>
  </si>
  <si>
    <t>каждый месяц во 2й год</t>
  </si>
  <si>
    <t>каждый месяц в 3й год</t>
  </si>
  <si>
    <t>Цена товара/услуги</t>
  </si>
  <si>
    <t>Термопанели Эконом</t>
  </si>
  <si>
    <t>Термопанели Премиум</t>
  </si>
  <si>
    <t>ФАД</t>
  </si>
  <si>
    <t>Гранулы (отходы)</t>
  </si>
  <si>
    <t>Лак</t>
  </si>
  <si>
    <t>Количество товаров/услуг</t>
  </si>
  <si>
    <t xml:space="preserve">Таблица 3. План расходов помесячно </t>
  </si>
  <si>
    <t>План расходов В МЕСЯЦ</t>
  </si>
  <si>
    <t>Операционные расходы</t>
  </si>
  <si>
    <t>каждый месяц в 1 год</t>
  </si>
  <si>
    <t>каждый месяц во 2 год</t>
  </si>
  <si>
    <t>каждый месяц в 3 год</t>
  </si>
  <si>
    <t>Закупка материалов</t>
  </si>
  <si>
    <t>Маркетинговые расходы</t>
  </si>
  <si>
    <t>Налоги по Зарплате</t>
  </si>
  <si>
    <t>Налоги на прибыль</t>
  </si>
  <si>
    <t>Расходы 5</t>
  </si>
  <si>
    <t>Расходы 6</t>
  </si>
  <si>
    <t>Расходы 7</t>
  </si>
  <si>
    <t>Расходы 8</t>
  </si>
  <si>
    <t>Расходы 9</t>
  </si>
  <si>
    <t>Расходы 10</t>
  </si>
  <si>
    <t>Раздел 1</t>
  </si>
  <si>
    <t>Год 1</t>
  </si>
  <si>
    <t>Год 2</t>
  </si>
  <si>
    <t>Год 3</t>
  </si>
  <si>
    <t>Структура</t>
  </si>
  <si>
    <t>Сумма</t>
  </si>
  <si>
    <t>Итого</t>
  </si>
  <si>
    <t>Итого за 3 года, %</t>
  </si>
  <si>
    <t>Итого за 3 года</t>
  </si>
  <si>
    <t>xx</t>
  </si>
  <si>
    <t>Выручка</t>
  </si>
  <si>
    <t>Итого выручка</t>
  </si>
  <si>
    <t>ВЫРУЧКА</t>
  </si>
  <si>
    <t>Наименования</t>
  </si>
  <si>
    <t>Итого расходы</t>
  </si>
  <si>
    <t>РАСХОДЫ</t>
  </si>
  <si>
    <t>Чистая прибыль</t>
  </si>
  <si>
    <t>ЧИСТАЯ ПРИБЫЛЬ</t>
  </si>
  <si>
    <t>ФОТ пр-во</t>
  </si>
  <si>
    <t>ФОТ комм</t>
  </si>
  <si>
    <t>1 Расчет стоимости компании доходным методом: по чистой прибыли за 2 года</t>
  </si>
  <si>
    <t>&lt; год</t>
  </si>
  <si>
    <t>&lt; месяц</t>
  </si>
  <si>
    <t>Чистая прибыль/убыток</t>
  </si>
  <si>
    <t>Текущая стоимость компании</t>
  </si>
  <si>
    <t>2 Расчет реализуемой доли компании за привлекаемые инвестиций = Сумма инвестиций / Оценка компании</t>
  </si>
  <si>
    <t>Cумма привлекаемых инвестиций</t>
  </si>
  <si>
    <t>Доля привлекаемой суммы в стоимости компании</t>
  </si>
  <si>
    <t>3 Расчет стоимости приобретаемой доли по годам = Оценка компании * Долю инвестора</t>
  </si>
  <si>
    <t xml:space="preserve">Cтоимость доли - </t>
  </si>
  <si>
    <t>Рост стоимости доли, руб</t>
  </si>
  <si>
    <t>Рост стоимости доли, %</t>
  </si>
  <si>
    <t>4 Распределение прибыли</t>
  </si>
  <si>
    <t>Финансовая модель на 3 года</t>
  </si>
  <si>
    <t>Резервный фонд</t>
  </si>
  <si>
    <t>10%</t>
  </si>
  <si>
    <t>Чистая прибыль для распределения</t>
  </si>
  <si>
    <t>"Дивиденды собственника"</t>
  </si>
  <si>
    <t>"Дивиденды инвестора"</t>
  </si>
  <si>
    <t>"Дивиденды инвестора" накопленным итогом</t>
  </si>
  <si>
    <t>5 Срок окупаемости инвестиций</t>
  </si>
  <si>
    <t>Cумма инвестиций</t>
  </si>
  <si>
    <t>Cрок окупаемости инвестиций, мес</t>
  </si>
  <si>
    <t>6 Показатель возврата инвестиций - ROI</t>
  </si>
  <si>
    <t>ROI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</si>
</sst>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\-#,##0\ "/>
  </numFmts>
  <fonts count="21">
    <font>
      <sz val="12.0"/>
      <color theme="1"/>
      <name val="Arial"/>
      <scheme val="minor"/>
    </font>
    <font>
      <color theme="1"/>
      <name val="Calibri"/>
    </font>
    <font>
      <color rgb="FF002060"/>
      <name val="Calibri"/>
    </font>
    <font>
      <i/>
      <sz val="12.0"/>
      <color theme="1"/>
      <name val="Cambria"/>
    </font>
    <font>
      <b/>
      <sz val="12.0"/>
      <color theme="1"/>
      <name val="Cambria"/>
    </font>
    <font>
      <sz val="12.0"/>
      <color theme="1"/>
      <name val="Cambria"/>
    </font>
    <font>
      <i/>
      <sz val="12.0"/>
      <color rgb="FF002060"/>
      <name val="Cambria"/>
    </font>
    <font>
      <sz val="12.0"/>
      <color theme="0"/>
      <name val="Cambria"/>
    </font>
    <font>
      <sz val="12.0"/>
      <color rgb="FFFFFFFF"/>
      <name val="Cambria"/>
    </font>
    <font>
      <sz val="12.0"/>
      <color theme="1"/>
      <name val="Calibri"/>
    </font>
    <font>
      <i/>
      <sz val="11.0"/>
      <color theme="1"/>
      <name val="Cambria"/>
    </font>
    <font>
      <sz val="11.0"/>
      <color theme="1"/>
      <name val="Cambria"/>
    </font>
    <font>
      <b/>
      <sz val="11.0"/>
      <color theme="1"/>
      <name val="Cambria"/>
    </font>
    <font>
      <sz val="11.0"/>
      <color theme="0"/>
      <name val="Cambria"/>
    </font>
    <font>
      <b/>
      <i/>
      <sz val="11.0"/>
      <color rgb="FF002060"/>
      <name val="Cambria"/>
    </font>
    <font>
      <b/>
      <sz val="11.0"/>
      <color rgb="FF002060"/>
      <name val="Cambria"/>
    </font>
    <font>
      <sz val="10.0"/>
      <color theme="1"/>
      <name val="Calibri"/>
    </font>
    <font>
      <sz val="10.0"/>
      <color theme="1"/>
      <name val="Cambria"/>
    </font>
    <font>
      <sz val="10.0"/>
      <color theme="0"/>
      <name val="Cambria"/>
    </font>
    <font>
      <b/>
      <sz val="10.0"/>
      <color theme="1"/>
      <name val="Cambria"/>
    </font>
    <font>
      <i/>
      <sz val="10.0"/>
      <color theme="1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</fills>
  <borders count="40">
    <border/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lef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</border>
    <border>
      <left style="thin">
        <color rgb="FF000000"/>
      </left>
      <top/>
      <bottom/>
    </border>
    <border>
      <bottom style="thin">
        <color rgb="FF000000"/>
      </bottom>
    </border>
    <border>
      <left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/>
    </border>
    <border>
      <top/>
      <bottom/>
    </border>
    <border>
      <left style="thin">
        <color rgb="FF000000"/>
      </left>
      <right/>
      <top/>
    </border>
    <border>
      <left/>
      <right/>
      <top/>
    </border>
  </borders>
  <cellStyleXfs count="1">
    <xf borderId="0" fillId="0" fontId="0" numFmtId="0" applyAlignment="1" applyFont="1"/>
  </cellStyleXfs>
  <cellXfs count="27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0" fillId="2" fontId="2" numFmtId="164" xfId="0" applyFont="1" applyNumberFormat="1"/>
    <xf borderId="0" fillId="2" fontId="2" numFmtId="10" xfId="0" applyFont="1" applyNumberFormat="1"/>
    <xf borderId="0" fillId="0" fontId="3" numFmtId="164" xfId="0" applyFont="1" applyNumberFormat="1"/>
    <xf borderId="0" fillId="0" fontId="4" numFmtId="164" xfId="0" applyFont="1" applyNumberFormat="1"/>
    <xf borderId="0" fillId="0" fontId="5" numFmtId="164" xfId="0" applyFont="1" applyNumberFormat="1"/>
    <xf borderId="0" fillId="0" fontId="5" numFmtId="164" xfId="0" applyAlignment="1" applyFont="1" applyNumberFormat="1">
      <alignment horizontal="center"/>
    </xf>
    <xf borderId="0" fillId="0" fontId="6" numFmtId="164" xfId="0" applyFont="1" applyNumberFormat="1"/>
    <xf borderId="0" fillId="0" fontId="5" numFmtId="164" xfId="0" applyAlignment="1" applyFont="1" applyNumberFormat="1">
      <alignment vertical="center"/>
    </xf>
    <xf borderId="1" fillId="2" fontId="7" numFmtId="164" xfId="0" applyAlignment="1" applyBorder="1" applyFont="1" applyNumberFormat="1">
      <alignment horizontal="left" vertical="center"/>
    </xf>
    <xf borderId="2" fillId="2" fontId="7" numFmtId="164" xfId="0" applyAlignment="1" applyBorder="1" applyFont="1" applyNumberFormat="1">
      <alignment horizontal="left" vertical="center"/>
    </xf>
    <xf borderId="3" fillId="2" fontId="7" numFmtId="164" xfId="0" applyAlignment="1" applyBorder="1" applyFont="1" applyNumberFormat="1">
      <alignment horizontal="center" shrinkToFit="0" vertical="center" wrapText="1"/>
    </xf>
    <xf borderId="4" fillId="2" fontId="8" numFmtId="164" xfId="0" applyAlignment="1" applyBorder="1" applyFont="1" applyNumberFormat="1">
      <alignment horizontal="center" shrinkToFit="0" wrapText="1"/>
    </xf>
    <xf borderId="0" fillId="2" fontId="8" numFmtId="164" xfId="0" applyAlignment="1" applyFont="1" applyNumberFormat="1">
      <alignment horizontal="center" shrinkToFit="0" wrapText="1"/>
    </xf>
    <xf borderId="0" fillId="0" fontId="5" numFmtId="164" xfId="0" applyAlignment="1" applyFont="1" applyNumberFormat="1">
      <alignment horizontal="center" vertical="center"/>
    </xf>
    <xf borderId="5" fillId="3" fontId="4" numFmtId="164" xfId="0" applyBorder="1" applyFill="1" applyFont="1" applyNumberFormat="1"/>
    <xf borderId="6" fillId="3" fontId="4" numFmtId="164" xfId="0" applyBorder="1" applyFont="1" applyNumberFormat="1"/>
    <xf borderId="7" fillId="0" fontId="5" numFmtId="164" xfId="0" applyBorder="1" applyFont="1" applyNumberFormat="1"/>
    <xf borderId="4" fillId="3" fontId="4" numFmtId="164" xfId="0" applyAlignment="1" applyBorder="1" applyFont="1" applyNumberFormat="1">
      <alignment horizontal="right"/>
    </xf>
    <xf borderId="4" fillId="0" fontId="9" numFmtId="164" xfId="0" applyAlignment="1" applyBorder="1" applyFont="1" applyNumberFormat="1">
      <alignment vertical="bottom"/>
    </xf>
    <xf borderId="4" fillId="3" fontId="4" numFmtId="164" xfId="0" applyAlignment="1" applyBorder="1" applyFont="1" applyNumberFormat="1">
      <alignment horizontal="right" vertical="bottom"/>
    </xf>
    <xf borderId="8" fillId="4" fontId="5" numFmtId="164" xfId="0" applyBorder="1" applyFill="1" applyFont="1" applyNumberFormat="1"/>
    <xf borderId="9" fillId="4" fontId="5" numFmtId="164" xfId="0" applyAlignment="1" applyBorder="1" applyFont="1" applyNumberFormat="1">
      <alignment horizontal="right"/>
    </xf>
    <xf borderId="10" fillId="4" fontId="5" numFmtId="164" xfId="0" applyAlignment="1" applyBorder="1" applyFont="1" applyNumberFormat="1">
      <alignment horizontal="right" vertical="bottom"/>
    </xf>
    <xf borderId="11" fillId="0" fontId="9" numFmtId="164" xfId="0" applyAlignment="1" applyBorder="1" applyFont="1" applyNumberFormat="1">
      <alignment vertical="bottom"/>
    </xf>
    <xf borderId="12" fillId="4" fontId="5" numFmtId="164" xfId="0" applyAlignment="1" applyBorder="1" applyFont="1" applyNumberFormat="1">
      <alignment horizontal="right" vertical="bottom"/>
    </xf>
    <xf borderId="13" fillId="0" fontId="9" numFmtId="164" xfId="0" applyAlignment="1" applyBorder="1" applyFont="1" applyNumberFormat="1">
      <alignment vertical="bottom"/>
    </xf>
    <xf borderId="11" fillId="0" fontId="5" numFmtId="164" xfId="0" applyBorder="1" applyFont="1" applyNumberFormat="1"/>
    <xf borderId="14" fillId="0" fontId="5" numFmtId="164" xfId="0" applyAlignment="1" applyBorder="1" applyFont="1" applyNumberFormat="1">
      <alignment horizontal="right"/>
    </xf>
    <xf borderId="0" fillId="0" fontId="9" numFmtId="164" xfId="0" applyAlignment="1" applyFont="1" applyNumberFormat="1">
      <alignment vertical="bottom"/>
    </xf>
    <xf borderId="15" fillId="5" fontId="5" numFmtId="164" xfId="0" applyBorder="1" applyFill="1" applyFont="1" applyNumberFormat="1"/>
    <xf borderId="16" fillId="3" fontId="4" numFmtId="164" xfId="0" applyBorder="1" applyFont="1" applyNumberFormat="1"/>
    <xf borderId="17" fillId="3" fontId="4" numFmtId="164" xfId="0" applyAlignment="1" applyBorder="1" applyFont="1" applyNumberFormat="1">
      <alignment horizontal="right"/>
    </xf>
    <xf borderId="2" fillId="4" fontId="5" numFmtId="164" xfId="0" applyBorder="1" applyFont="1" applyNumberFormat="1"/>
    <xf borderId="18" fillId="4" fontId="5" numFmtId="164" xfId="0" applyAlignment="1" applyBorder="1" applyFont="1" applyNumberFormat="1">
      <alignment horizontal="right"/>
    </xf>
    <xf borderId="17" fillId="0" fontId="5" numFmtId="164" xfId="0" applyAlignment="1" applyBorder="1" applyFont="1" applyNumberFormat="1">
      <alignment horizontal="right"/>
    </xf>
    <xf borderId="19" fillId="4" fontId="5" numFmtId="164" xfId="0" applyAlignment="1" applyBorder="1" applyFont="1" applyNumberFormat="1">
      <alignment horizontal="right"/>
    </xf>
    <xf borderId="20" fillId="5" fontId="5" numFmtId="164" xfId="0" applyBorder="1" applyFont="1" applyNumberFormat="1"/>
    <xf borderId="8" fillId="5" fontId="5" numFmtId="164" xfId="0" applyBorder="1" applyFont="1" applyNumberFormat="1"/>
    <xf borderId="8" fillId="5" fontId="5" numFmtId="164" xfId="0" applyAlignment="1" applyBorder="1" applyFont="1" applyNumberFormat="1">
      <alignment horizontal="right"/>
    </xf>
    <xf borderId="21" fillId="5" fontId="5" numFmtId="164" xfId="0" applyAlignment="1" applyBorder="1" applyFont="1" applyNumberFormat="1">
      <alignment horizontal="right"/>
    </xf>
    <xf borderId="20" fillId="5" fontId="5" numFmtId="164" xfId="0" applyAlignment="1" applyBorder="1" applyFont="1" applyNumberFormat="1">
      <alignment horizontal="center"/>
    </xf>
    <xf borderId="22" fillId="3" fontId="4" numFmtId="164" xfId="0" applyBorder="1" applyFont="1" applyNumberFormat="1"/>
    <xf borderId="23" fillId="3" fontId="4" numFmtId="164" xfId="0" applyAlignment="1" applyBorder="1" applyFont="1" applyNumberFormat="1">
      <alignment horizontal="right"/>
    </xf>
    <xf borderId="1" fillId="5" fontId="5" numFmtId="164" xfId="0" applyBorder="1" applyFont="1" applyNumberFormat="1"/>
    <xf borderId="24" fillId="4" fontId="5" numFmtId="164" xfId="0" applyAlignment="1" applyBorder="1" applyFont="1" applyNumberFormat="1">
      <alignment horizontal="right"/>
    </xf>
    <xf borderId="8" fillId="4" fontId="5" numFmtId="164" xfId="0" applyAlignment="1" applyBorder="1" applyFont="1" applyNumberFormat="1">
      <alignment horizontal="right"/>
    </xf>
    <xf borderId="25" fillId="5" fontId="5" numFmtId="164" xfId="0" applyBorder="1" applyFont="1" applyNumberFormat="1"/>
    <xf borderId="26" fillId="5" fontId="5" numFmtId="164" xfId="0" applyBorder="1" applyFont="1" applyNumberFormat="1"/>
    <xf borderId="27" fillId="5" fontId="5" numFmtId="164" xfId="0" applyAlignment="1" applyBorder="1" applyFont="1" applyNumberFormat="1">
      <alignment horizontal="right"/>
    </xf>
    <xf borderId="23" fillId="0" fontId="5" numFmtId="164" xfId="0" applyBorder="1" applyFont="1" applyNumberFormat="1"/>
    <xf borderId="23" fillId="0" fontId="5" numFmtId="164" xfId="0" applyAlignment="1" applyBorder="1" applyFont="1" applyNumberFormat="1">
      <alignment horizontal="right"/>
    </xf>
    <xf borderId="0" fillId="0" fontId="5" numFmtId="164" xfId="0" applyAlignment="1" applyFont="1" applyNumberFormat="1">
      <alignment horizontal="left"/>
    </xf>
    <xf borderId="20" fillId="2" fontId="7" numFmtId="164" xfId="0" applyBorder="1" applyFont="1" applyNumberFormat="1"/>
    <xf borderId="20" fillId="2" fontId="7" numFmtId="164" xfId="0" applyAlignment="1" applyBorder="1" applyFont="1" applyNumberFormat="1">
      <alignment horizontal="center"/>
    </xf>
    <xf borderId="20" fillId="2" fontId="7" numFmtId="164" xfId="0" applyAlignment="1" applyBorder="1" applyFont="1" applyNumberFormat="1">
      <alignment horizontal="center" vertical="center"/>
    </xf>
    <xf borderId="20" fillId="2" fontId="7" numFmtId="164" xfId="0" applyAlignment="1" applyBorder="1" applyFont="1" applyNumberFormat="1">
      <alignment horizontal="left"/>
    </xf>
    <xf borderId="20" fillId="2" fontId="7" numFmtId="164" xfId="0" applyAlignment="1" applyBorder="1" applyFont="1" applyNumberFormat="1">
      <alignment horizontal="center" shrinkToFit="0" wrapText="1"/>
    </xf>
    <xf borderId="20" fillId="2" fontId="7" numFmtId="164" xfId="0" applyAlignment="1" applyBorder="1" applyFont="1" applyNumberFormat="1">
      <alignment horizontal="right"/>
    </xf>
    <xf borderId="7" fillId="0" fontId="3" numFmtId="164" xfId="0" applyAlignment="1" applyBorder="1" applyFont="1" applyNumberFormat="1">
      <alignment horizontal="left"/>
    </xf>
    <xf borderId="0" fillId="0" fontId="3" numFmtId="164" xfId="0" applyAlignment="1" applyFont="1" applyNumberFormat="1">
      <alignment horizontal="left"/>
    </xf>
    <xf borderId="14" fillId="0" fontId="3" numFmtId="164" xfId="0" applyAlignment="1" applyBorder="1" applyFont="1" applyNumberFormat="1">
      <alignment horizontal="center"/>
    </xf>
    <xf borderId="7" fillId="0" fontId="3" numFmtId="164" xfId="0" applyAlignment="1" applyBorder="1" applyFont="1" applyNumberFormat="1">
      <alignment horizontal="center"/>
    </xf>
    <xf borderId="7" fillId="0" fontId="3" numFmtId="164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right"/>
    </xf>
    <xf borderId="11" fillId="0" fontId="3" numFmtId="164" xfId="0" applyAlignment="1" applyBorder="1" applyFont="1" applyNumberFormat="1">
      <alignment horizontal="right"/>
    </xf>
    <xf borderId="20" fillId="4" fontId="5" numFmtId="164" xfId="0" applyAlignment="1" applyBorder="1" applyFont="1" applyNumberFormat="1">
      <alignment horizontal="left"/>
    </xf>
    <xf borderId="9" fillId="4" fontId="3" numFmtId="164" xfId="0" applyAlignment="1" applyBorder="1" applyFont="1" applyNumberFormat="1">
      <alignment horizontal="center"/>
    </xf>
    <xf borderId="28" fillId="6" fontId="3" numFmtId="164" xfId="0" applyAlignment="1" applyBorder="1" applyFill="1" applyFont="1" applyNumberFormat="1">
      <alignment horizontal="right"/>
    </xf>
    <xf borderId="15" fillId="6" fontId="3" numFmtId="164" xfId="0" applyAlignment="1" applyBorder="1" applyFont="1" applyNumberFormat="1">
      <alignment horizontal="right"/>
    </xf>
    <xf borderId="20" fillId="6" fontId="3" numFmtId="164" xfId="0" applyAlignment="1" applyBorder="1" applyFont="1" applyNumberFormat="1">
      <alignment horizontal="right"/>
    </xf>
    <xf borderId="8" fillId="6" fontId="3" numFmtId="164" xfId="0" applyAlignment="1" applyBorder="1" applyFont="1" applyNumberFormat="1">
      <alignment horizontal="right"/>
    </xf>
    <xf borderId="12" fillId="0" fontId="3" numFmtId="164" xfId="0" applyAlignment="1" applyBorder="1" applyFont="1" applyNumberFormat="1">
      <alignment horizontal="left"/>
    </xf>
    <xf borderId="29" fillId="0" fontId="5" numFmtId="164" xfId="0" applyAlignment="1" applyBorder="1" applyFont="1" applyNumberFormat="1">
      <alignment horizontal="left"/>
    </xf>
    <xf borderId="21" fillId="0" fontId="3" numFmtId="164" xfId="0" applyAlignment="1" applyBorder="1" applyFont="1" applyNumberFormat="1">
      <alignment horizontal="center"/>
    </xf>
    <xf borderId="12" fillId="0" fontId="3" numFmtId="164" xfId="0" applyAlignment="1" applyBorder="1" applyFont="1" applyNumberFormat="1">
      <alignment horizontal="center"/>
    </xf>
    <xf borderId="12" fillId="0" fontId="3" numFmtId="164" xfId="0" applyAlignment="1" applyBorder="1" applyFont="1" applyNumberFormat="1">
      <alignment horizontal="right"/>
    </xf>
    <xf borderId="29" fillId="0" fontId="3" numFmtId="164" xfId="0" applyAlignment="1" applyBorder="1" applyFont="1" applyNumberFormat="1">
      <alignment horizontal="right"/>
    </xf>
    <xf borderId="13" fillId="0" fontId="3" numFmtId="164" xfId="0" applyAlignment="1" applyBorder="1" applyFont="1" applyNumberFormat="1">
      <alignment horizontal="right"/>
    </xf>
    <xf borderId="20" fillId="2" fontId="7" numFmtId="164" xfId="0" applyAlignment="1" applyBorder="1" applyFont="1" applyNumberFormat="1">
      <alignment horizontal="left" vertical="center"/>
    </xf>
    <xf borderId="8" fillId="2" fontId="7" numFmtId="164" xfId="0" applyBorder="1" applyFont="1" applyNumberFormat="1"/>
    <xf borderId="8" fillId="2" fontId="7" numFmtId="164" xfId="0" applyAlignment="1" applyBorder="1" applyFont="1" applyNumberFormat="1">
      <alignment horizontal="right"/>
    </xf>
    <xf borderId="15" fillId="4" fontId="5" numFmtId="164" xfId="0" applyBorder="1" applyFont="1" applyNumberFormat="1"/>
    <xf borderId="15" fillId="4" fontId="5" numFmtId="164" xfId="0" applyAlignment="1" applyBorder="1" applyFont="1" applyNumberFormat="1">
      <alignment horizontal="left"/>
    </xf>
    <xf borderId="0" fillId="0" fontId="10" numFmtId="164" xfId="0" applyFont="1" applyNumberFormat="1"/>
    <xf borderId="0" fillId="0" fontId="11" numFmtId="164" xfId="0" applyFont="1" applyNumberFormat="1"/>
    <xf borderId="0" fillId="0" fontId="11" numFmtId="9" xfId="0" applyAlignment="1" applyFont="1" applyNumberFormat="1">
      <alignment horizontal="center"/>
    </xf>
    <xf borderId="0" fillId="0" fontId="11" numFmtId="164" xfId="0" applyAlignment="1" applyFont="1" applyNumberFormat="1">
      <alignment horizontal="center"/>
    </xf>
    <xf borderId="0" fillId="0" fontId="12" numFmtId="164" xfId="0" applyFont="1" applyNumberFormat="1"/>
    <xf borderId="20" fillId="2" fontId="13" numFmtId="164" xfId="0" applyBorder="1" applyFont="1" applyNumberFormat="1"/>
    <xf borderId="1" fillId="2" fontId="13" numFmtId="0" xfId="0" applyAlignment="1" applyBorder="1" applyFont="1">
      <alignment horizontal="center"/>
    </xf>
    <xf borderId="16" fillId="2" fontId="13" numFmtId="164" xfId="0" applyAlignment="1" applyBorder="1" applyFont="1" applyNumberFormat="1">
      <alignment horizontal="center"/>
    </xf>
    <xf borderId="1" fillId="2" fontId="13" numFmtId="164" xfId="0" applyAlignment="1" applyBorder="1" applyFont="1" applyNumberFormat="1">
      <alignment horizontal="center"/>
    </xf>
    <xf borderId="2" fillId="2" fontId="13" numFmtId="164" xfId="0" applyAlignment="1" applyBorder="1" applyFont="1" applyNumberFormat="1">
      <alignment horizontal="center"/>
    </xf>
    <xf borderId="30" fillId="2" fontId="13" numFmtId="164" xfId="0" applyBorder="1" applyFont="1" applyNumberFormat="1"/>
    <xf borderId="8" fillId="2" fontId="13" numFmtId="164" xfId="0" applyBorder="1" applyFont="1" applyNumberFormat="1"/>
    <xf borderId="20" fillId="2" fontId="13" numFmtId="164" xfId="0" applyAlignment="1" applyBorder="1" applyFont="1" applyNumberFormat="1">
      <alignment horizontal="left"/>
    </xf>
    <xf borderId="4" fillId="2" fontId="13" numFmtId="9" xfId="0" applyAlignment="1" applyBorder="1" applyFont="1" applyNumberFormat="1">
      <alignment horizontal="center"/>
    </xf>
    <xf borderId="4" fillId="2" fontId="13" numFmtId="164" xfId="0" applyAlignment="1" applyBorder="1" applyFont="1" applyNumberFormat="1">
      <alignment horizontal="center"/>
    </xf>
    <xf borderId="0" fillId="2" fontId="13" numFmtId="164" xfId="0" applyAlignment="1" applyFont="1" applyNumberFormat="1">
      <alignment horizontal="right"/>
    </xf>
    <xf borderId="20" fillId="2" fontId="13" numFmtId="164" xfId="0" applyAlignment="1" applyBorder="1" applyFont="1" applyNumberFormat="1">
      <alignment horizontal="right"/>
    </xf>
    <xf borderId="8" fillId="2" fontId="13" numFmtId="164" xfId="0" applyAlignment="1" applyBorder="1" applyFont="1" applyNumberFormat="1">
      <alignment horizontal="right"/>
    </xf>
    <xf borderId="7" fillId="0" fontId="10" numFmtId="164" xfId="0" applyAlignment="1" applyBorder="1" applyFont="1" applyNumberFormat="1">
      <alignment horizontal="left"/>
    </xf>
    <xf borderId="0" fillId="0" fontId="10" numFmtId="164" xfId="0" applyAlignment="1" applyFont="1" applyNumberFormat="1">
      <alignment horizontal="left"/>
    </xf>
    <xf borderId="14" fillId="0" fontId="10" numFmtId="9" xfId="0" applyAlignment="1" applyBorder="1" applyFont="1" applyNumberFormat="1">
      <alignment horizontal="center"/>
    </xf>
    <xf borderId="7" fillId="0" fontId="10" numFmtId="164" xfId="0" applyAlignment="1" applyBorder="1" applyFont="1" applyNumberFormat="1">
      <alignment horizontal="center"/>
    </xf>
    <xf borderId="14" fillId="0" fontId="10" numFmtId="164" xfId="0" applyAlignment="1" applyBorder="1" applyFont="1" applyNumberFormat="1">
      <alignment horizontal="center"/>
    </xf>
    <xf borderId="7" fillId="0" fontId="10" numFmtId="164" xfId="0" applyAlignment="1" applyBorder="1" applyFont="1" applyNumberFormat="1">
      <alignment horizontal="right"/>
    </xf>
    <xf borderId="0" fillId="0" fontId="10" numFmtId="164" xfId="0" applyAlignment="1" applyFont="1" applyNumberFormat="1">
      <alignment horizontal="right"/>
    </xf>
    <xf borderId="11" fillId="0" fontId="10" numFmtId="164" xfId="0" applyAlignment="1" applyBorder="1" applyFont="1" applyNumberFormat="1">
      <alignment horizontal="right"/>
    </xf>
    <xf borderId="0" fillId="0" fontId="11" numFmtId="164" xfId="0" applyAlignment="1" applyFont="1" applyNumberFormat="1">
      <alignment horizontal="left"/>
    </xf>
    <xf borderId="12" fillId="0" fontId="10" numFmtId="164" xfId="0" applyAlignment="1" applyBorder="1" applyFont="1" applyNumberFormat="1">
      <alignment horizontal="left"/>
    </xf>
    <xf borderId="29" fillId="0" fontId="11" numFmtId="164" xfId="0" applyAlignment="1" applyBorder="1" applyFont="1" applyNumberFormat="1">
      <alignment horizontal="left"/>
    </xf>
    <xf borderId="21" fillId="0" fontId="10" numFmtId="9" xfId="0" applyAlignment="1" applyBorder="1" applyFont="1" applyNumberFormat="1">
      <alignment horizontal="center"/>
    </xf>
    <xf borderId="12" fillId="0" fontId="10" numFmtId="164" xfId="0" applyAlignment="1" applyBorder="1" applyFont="1" applyNumberFormat="1">
      <alignment horizontal="center"/>
    </xf>
    <xf borderId="21" fillId="0" fontId="10" numFmtId="164" xfId="0" applyAlignment="1" applyBorder="1" applyFont="1" applyNumberFormat="1">
      <alignment horizontal="center"/>
    </xf>
    <xf borderId="12" fillId="0" fontId="10" numFmtId="164" xfId="0" applyAlignment="1" applyBorder="1" applyFont="1" applyNumberFormat="1">
      <alignment horizontal="right"/>
    </xf>
    <xf borderId="29" fillId="0" fontId="10" numFmtId="164" xfId="0" applyAlignment="1" applyBorder="1" applyFont="1" applyNumberFormat="1">
      <alignment horizontal="right"/>
    </xf>
    <xf borderId="13" fillId="0" fontId="10" numFmtId="164" xfId="0" applyAlignment="1" applyBorder="1" applyFont="1" applyNumberFormat="1">
      <alignment horizontal="right"/>
    </xf>
    <xf borderId="7" fillId="0" fontId="14" numFmtId="164" xfId="0" applyAlignment="1" applyBorder="1" applyFont="1" applyNumberFormat="1">
      <alignment horizontal="left"/>
    </xf>
    <xf borderId="31" fillId="0" fontId="10" numFmtId="164" xfId="0" applyAlignment="1" applyBorder="1" applyFont="1" applyNumberFormat="1">
      <alignment horizontal="right"/>
    </xf>
    <xf borderId="32" fillId="0" fontId="10" numFmtId="164" xfId="0" applyAlignment="1" applyBorder="1" applyFont="1" applyNumberFormat="1">
      <alignment horizontal="right"/>
    </xf>
    <xf borderId="33" fillId="0" fontId="10" numFmtId="164" xfId="0" applyAlignment="1" applyBorder="1" applyFont="1" applyNumberFormat="1">
      <alignment horizontal="right"/>
    </xf>
    <xf borderId="0" fillId="0" fontId="14" numFmtId="164" xfId="0" applyFont="1" applyNumberFormat="1"/>
    <xf borderId="34" fillId="0" fontId="14" numFmtId="164" xfId="0" applyAlignment="1" applyBorder="1" applyFont="1" applyNumberFormat="1">
      <alignment horizontal="left"/>
    </xf>
    <xf borderId="23" fillId="0" fontId="15" numFmtId="164" xfId="0" applyAlignment="1" applyBorder="1" applyFont="1" applyNumberFormat="1">
      <alignment horizontal="left"/>
    </xf>
    <xf borderId="4" fillId="0" fontId="14" numFmtId="9" xfId="0" applyAlignment="1" applyBorder="1" applyFont="1" applyNumberFormat="1">
      <alignment horizontal="center"/>
    </xf>
    <xf borderId="4" fillId="0" fontId="14" numFmtId="164" xfId="0" applyAlignment="1" applyBorder="1" applyFont="1" applyNumberFormat="1">
      <alignment horizontal="center"/>
    </xf>
    <xf borderId="34" fillId="0" fontId="14" numFmtId="164" xfId="0" applyAlignment="1" applyBorder="1" applyFont="1" applyNumberFormat="1">
      <alignment horizontal="right"/>
    </xf>
    <xf borderId="23" fillId="0" fontId="14" numFmtId="164" xfId="0" applyAlignment="1" applyBorder="1" applyFont="1" applyNumberFormat="1">
      <alignment horizontal="right"/>
    </xf>
    <xf borderId="35" fillId="0" fontId="14" numFmtId="164" xfId="0" applyAlignment="1" applyBorder="1" applyFont="1" applyNumberFormat="1">
      <alignment horizontal="right"/>
    </xf>
    <xf borderId="0" fillId="0" fontId="12" numFmtId="164" xfId="0" applyAlignment="1" applyFont="1" applyNumberFormat="1">
      <alignment horizontal="left"/>
    </xf>
    <xf borderId="0" fillId="0" fontId="12" numFmtId="9" xfId="0" applyAlignment="1" applyFont="1" applyNumberFormat="1">
      <alignment horizontal="right"/>
    </xf>
    <xf borderId="0" fillId="0" fontId="12" numFmtId="164" xfId="0" applyAlignment="1" applyFont="1" applyNumberFormat="1">
      <alignment horizontal="right"/>
    </xf>
    <xf borderId="7" fillId="0" fontId="12" numFmtId="164" xfId="0" applyAlignment="1" applyBorder="1" applyFont="1" applyNumberFormat="1">
      <alignment horizontal="right"/>
    </xf>
    <xf borderId="11" fillId="0" fontId="12" numFmtId="164" xfId="0" applyAlignment="1" applyBorder="1" applyFont="1" applyNumberFormat="1">
      <alignment horizontal="right"/>
    </xf>
    <xf borderId="0" fillId="0" fontId="11" numFmtId="164" xfId="0" applyAlignment="1" applyFont="1" applyNumberFormat="1">
      <alignment vertical="center"/>
    </xf>
    <xf borderId="20" fillId="2" fontId="13" numFmtId="164" xfId="0" applyAlignment="1" applyBorder="1" applyFont="1" applyNumberFormat="1">
      <alignment horizontal="left" vertical="center"/>
    </xf>
    <xf borderId="1" fillId="2" fontId="13" numFmtId="9" xfId="0" applyAlignment="1" applyBorder="1" applyFont="1" applyNumberFormat="1">
      <alignment horizontal="center"/>
    </xf>
    <xf borderId="19" fillId="2" fontId="13" numFmtId="164" xfId="0" applyBorder="1" applyFont="1" applyNumberFormat="1"/>
    <xf borderId="15" fillId="2" fontId="13" numFmtId="164" xfId="0" applyBorder="1" applyFont="1" applyNumberFormat="1"/>
    <xf borderId="19" fillId="2" fontId="13" numFmtId="164" xfId="0" applyAlignment="1" applyBorder="1" applyFont="1" applyNumberFormat="1">
      <alignment horizontal="right"/>
    </xf>
    <xf borderId="15" fillId="2" fontId="13" numFmtId="164" xfId="0" applyAlignment="1" applyBorder="1" applyFont="1" applyNumberFormat="1">
      <alignment horizontal="right"/>
    </xf>
    <xf borderId="7" fillId="0" fontId="11" numFmtId="164" xfId="0" applyAlignment="1" applyBorder="1" applyFont="1" applyNumberFormat="1">
      <alignment horizontal="left"/>
    </xf>
    <xf borderId="14" fillId="0" fontId="11" numFmtId="9" xfId="0" applyAlignment="1" applyBorder="1" applyFont="1" applyNumberFormat="1">
      <alignment horizontal="center"/>
    </xf>
    <xf borderId="7" fillId="0" fontId="11" numFmtId="164" xfId="0" applyAlignment="1" applyBorder="1" applyFont="1" applyNumberFormat="1">
      <alignment horizontal="center"/>
    </xf>
    <xf borderId="14" fillId="0" fontId="11" numFmtId="164" xfId="0" applyAlignment="1" applyBorder="1" applyFont="1" applyNumberFormat="1">
      <alignment horizontal="center"/>
    </xf>
    <xf borderId="7" fillId="0" fontId="11" numFmtId="164" xfId="0" applyAlignment="1" applyBorder="1" applyFont="1" applyNumberFormat="1">
      <alignment horizontal="right"/>
    </xf>
    <xf borderId="0" fillId="0" fontId="11" numFmtId="164" xfId="0" applyAlignment="1" applyFont="1" applyNumberFormat="1">
      <alignment horizontal="right"/>
    </xf>
    <xf borderId="11" fillId="0" fontId="11" numFmtId="164" xfId="0" applyAlignment="1" applyBorder="1" applyFont="1" applyNumberFormat="1">
      <alignment horizontal="right"/>
    </xf>
    <xf borderId="4" fillId="0" fontId="14" numFmtId="164" xfId="0" applyAlignment="1" applyBorder="1" applyFont="1" applyNumberFormat="1">
      <alignment horizontal="left"/>
    </xf>
    <xf borderId="0" fillId="0" fontId="11" numFmtId="9" xfId="0" applyAlignment="1" applyFont="1" applyNumberFormat="1">
      <alignment horizontal="right"/>
    </xf>
    <xf borderId="0" fillId="0" fontId="12" numFmtId="9" xfId="0" applyFont="1" applyNumberFormat="1"/>
    <xf borderId="4" fillId="0" fontId="11" numFmtId="164" xfId="0" applyBorder="1" applyFont="1" applyNumberFormat="1"/>
    <xf borderId="0" fillId="0" fontId="12" numFmtId="9" xfId="0" applyAlignment="1" applyFont="1" applyNumberFormat="1">
      <alignment horizontal="center"/>
    </xf>
    <xf borderId="0" fillId="0" fontId="12" numFmtId="164" xfId="0" applyAlignment="1" applyFont="1" applyNumberFormat="1">
      <alignment horizontal="center"/>
    </xf>
    <xf borderId="0" fillId="0" fontId="16" numFmtId="0" xfId="0" applyFont="1"/>
    <xf borderId="0" fillId="0" fontId="17" numFmtId="164" xfId="0" applyFont="1" applyNumberFormat="1"/>
    <xf borderId="0" fillId="0" fontId="17" numFmtId="164" xfId="0" applyAlignment="1" applyFont="1" applyNumberFormat="1">
      <alignment horizontal="left"/>
    </xf>
    <xf borderId="0" fillId="0" fontId="17" numFmtId="164" xfId="0" applyAlignment="1" applyFont="1" applyNumberFormat="1">
      <alignment horizontal="right"/>
    </xf>
    <xf borderId="0" fillId="0" fontId="17" numFmtId="164" xfId="0" applyAlignment="1" applyFont="1" applyNumberFormat="1">
      <alignment vertical="center"/>
    </xf>
    <xf borderId="1" fillId="2" fontId="18" numFmtId="164" xfId="0" applyAlignment="1" applyBorder="1" applyFont="1" applyNumberFormat="1">
      <alignment horizontal="left" vertical="center"/>
    </xf>
    <xf borderId="16" fillId="2" fontId="18" numFmtId="164" xfId="0" applyAlignment="1" applyBorder="1" applyFont="1" applyNumberFormat="1">
      <alignment horizontal="left" vertical="center"/>
    </xf>
    <xf borderId="16" fillId="2" fontId="18" numFmtId="164" xfId="0" applyAlignment="1" applyBorder="1" applyFont="1" applyNumberFormat="1">
      <alignment horizontal="right" shrinkToFit="0" vertical="center" wrapText="1"/>
    </xf>
    <xf borderId="3" fillId="2" fontId="18" numFmtId="164" xfId="0" applyAlignment="1" applyBorder="1" applyFont="1" applyNumberFormat="1">
      <alignment horizontal="right" vertical="center"/>
    </xf>
    <xf borderId="2" fillId="2" fontId="18" numFmtId="164" xfId="0" applyAlignment="1" applyBorder="1" applyFont="1" applyNumberFormat="1">
      <alignment horizontal="right" vertical="center"/>
    </xf>
    <xf borderId="36" fillId="2" fontId="18" numFmtId="164" xfId="0" applyAlignment="1" applyBorder="1" applyFont="1" applyNumberFormat="1">
      <alignment vertical="center"/>
    </xf>
    <xf borderId="1" fillId="2" fontId="18" numFmtId="164" xfId="0" applyAlignment="1" applyBorder="1" applyFont="1" applyNumberFormat="1">
      <alignment vertical="center"/>
    </xf>
    <xf borderId="16" fillId="2" fontId="18" numFmtId="164" xfId="0" applyAlignment="1" applyBorder="1" applyFont="1" applyNumberFormat="1">
      <alignment vertical="center"/>
    </xf>
    <xf borderId="2" fillId="2" fontId="18" numFmtId="164" xfId="0" applyAlignment="1" applyBorder="1" applyFont="1" applyNumberFormat="1">
      <alignment vertical="center"/>
    </xf>
    <xf borderId="15" fillId="2" fontId="18" numFmtId="164" xfId="0" applyAlignment="1" applyBorder="1" applyFont="1" applyNumberFormat="1">
      <alignment horizontal="left" vertical="center"/>
    </xf>
    <xf borderId="20" fillId="2" fontId="18" numFmtId="164" xfId="0" applyAlignment="1" applyBorder="1" applyFont="1" applyNumberFormat="1">
      <alignment horizontal="left" vertical="center"/>
    </xf>
    <xf borderId="20" fillId="2" fontId="18" numFmtId="164" xfId="0" applyAlignment="1" applyBorder="1" applyFont="1" applyNumberFormat="1">
      <alignment horizontal="left" shrinkToFit="0" vertical="center" wrapText="1"/>
    </xf>
    <xf borderId="9" fillId="2" fontId="18" numFmtId="164" xfId="0" applyAlignment="1" applyBorder="1" applyFont="1" applyNumberFormat="1">
      <alignment horizontal="right" vertical="center"/>
    </xf>
    <xf borderId="8" fillId="2" fontId="18" numFmtId="164" xfId="0" applyAlignment="1" applyBorder="1" applyFont="1" applyNumberFormat="1">
      <alignment horizontal="right" vertical="center"/>
    </xf>
    <xf borderId="37" fillId="2" fontId="18" numFmtId="164" xfId="0" applyAlignment="1" applyBorder="1" applyFont="1" applyNumberFormat="1">
      <alignment vertical="center"/>
    </xf>
    <xf borderId="15" fillId="2" fontId="18" numFmtId="164" xfId="0" applyAlignment="1" applyBorder="1" applyFont="1" applyNumberFormat="1">
      <alignment vertical="center"/>
    </xf>
    <xf borderId="20" fillId="2" fontId="18" numFmtId="164" xfId="0" applyAlignment="1" applyBorder="1" applyFont="1" applyNumberFormat="1">
      <alignment vertical="center"/>
    </xf>
    <xf borderId="0" fillId="0" fontId="19" numFmtId="164" xfId="0" applyAlignment="1" applyFont="1" applyNumberFormat="1">
      <alignment vertical="center"/>
    </xf>
    <xf quotePrefix="1" borderId="34" fillId="0" fontId="19" numFmtId="164" xfId="0" applyAlignment="1" applyBorder="1" applyFont="1" applyNumberFormat="1">
      <alignment vertical="center"/>
    </xf>
    <xf borderId="23" fillId="0" fontId="19" numFmtId="164" xfId="0" applyAlignment="1" applyBorder="1" applyFont="1" applyNumberFormat="1">
      <alignment horizontal="left" vertical="center"/>
    </xf>
    <xf borderId="35" fillId="0" fontId="19" numFmtId="164" xfId="0" applyAlignment="1" applyBorder="1" applyFont="1" applyNumberFormat="1">
      <alignment shrinkToFit="0" vertical="center" wrapText="1"/>
    </xf>
    <xf borderId="4" fillId="0" fontId="19" numFmtId="164" xfId="0" applyAlignment="1" applyBorder="1" applyFont="1" applyNumberFormat="1">
      <alignment horizontal="right" vertical="center"/>
    </xf>
    <xf borderId="4" fillId="0" fontId="19" numFmtId="164" xfId="0" applyAlignment="1" applyBorder="1" applyFont="1" applyNumberFormat="1">
      <alignment horizontal="center" vertical="center"/>
    </xf>
    <xf borderId="34" fillId="0" fontId="19" numFmtId="164" xfId="0" applyAlignment="1" applyBorder="1" applyFont="1" applyNumberFormat="1">
      <alignment vertical="center"/>
    </xf>
    <xf borderId="23" fillId="0" fontId="19" numFmtId="164" xfId="0" applyAlignment="1" applyBorder="1" applyFont="1" applyNumberFormat="1">
      <alignment vertical="center"/>
    </xf>
    <xf borderId="35" fillId="0" fontId="19" numFmtId="164" xfId="0" applyAlignment="1" applyBorder="1" applyFont="1" applyNumberFormat="1">
      <alignment vertical="center"/>
    </xf>
    <xf quotePrefix="1" borderId="12" fillId="0" fontId="19" numFmtId="164" xfId="0" applyAlignment="1" applyBorder="1" applyFont="1" applyNumberFormat="1">
      <alignment vertical="center"/>
    </xf>
    <xf borderId="29" fillId="0" fontId="19" numFmtId="164" xfId="0" applyAlignment="1" applyBorder="1" applyFont="1" applyNumberFormat="1">
      <alignment horizontal="left" vertical="center"/>
    </xf>
    <xf borderId="29" fillId="0" fontId="19" numFmtId="164" xfId="0" applyAlignment="1" applyBorder="1" applyFont="1" applyNumberFormat="1">
      <alignment shrinkToFit="0" vertical="center" wrapText="1"/>
    </xf>
    <xf borderId="21" fillId="0" fontId="19" numFmtId="164" xfId="0" applyAlignment="1" applyBorder="1" applyFont="1" applyNumberFormat="1">
      <alignment horizontal="right" vertical="center"/>
    </xf>
    <xf borderId="21" fillId="0" fontId="19" numFmtId="164" xfId="0" applyAlignment="1" applyBorder="1" applyFont="1" applyNumberFormat="1">
      <alignment horizontal="right"/>
    </xf>
    <xf borderId="32" fillId="0" fontId="17" numFmtId="164" xfId="0" applyBorder="1" applyFont="1" applyNumberFormat="1"/>
    <xf borderId="32" fillId="0" fontId="17" numFmtId="164" xfId="0" applyAlignment="1" applyBorder="1" applyFont="1" applyNumberFormat="1">
      <alignment horizontal="left"/>
    </xf>
    <xf borderId="32" fillId="0" fontId="17" numFmtId="164" xfId="0" applyAlignment="1" applyBorder="1" applyFont="1" applyNumberFormat="1">
      <alignment horizontal="right"/>
    </xf>
    <xf borderId="0" fillId="0" fontId="19" numFmtId="164" xfId="0" applyFont="1" applyNumberFormat="1"/>
    <xf borderId="0" fillId="0" fontId="19" numFmtId="164" xfId="0" applyAlignment="1" applyFont="1" applyNumberFormat="1">
      <alignment horizontal="right" vertical="center"/>
    </xf>
    <xf borderId="34" fillId="0" fontId="19" numFmtId="164" xfId="0" applyBorder="1" applyFont="1" applyNumberFormat="1"/>
    <xf borderId="23" fillId="0" fontId="19" numFmtId="164" xfId="0" applyAlignment="1" applyBorder="1" applyFont="1" applyNumberFormat="1">
      <alignment horizontal="left"/>
    </xf>
    <xf borderId="4" fillId="0" fontId="19" numFmtId="164" xfId="0" applyAlignment="1" applyBorder="1" applyFont="1" applyNumberFormat="1">
      <alignment horizontal="right"/>
    </xf>
    <xf borderId="0" fillId="0" fontId="19" numFmtId="164" xfId="0" applyAlignment="1" applyFont="1" applyNumberFormat="1">
      <alignment horizontal="left"/>
    </xf>
    <xf borderId="0" fillId="0" fontId="19" numFmtId="164" xfId="0" applyAlignment="1" applyFont="1" applyNumberFormat="1">
      <alignment horizontal="center"/>
    </xf>
    <xf borderId="0" fillId="0" fontId="20" numFmtId="164" xfId="0" applyAlignment="1" applyFont="1" applyNumberFormat="1">
      <alignment horizontal="right"/>
    </xf>
    <xf borderId="0" fillId="0" fontId="19" numFmtId="164" xfId="0" applyAlignment="1" applyFont="1" applyNumberFormat="1">
      <alignment horizontal="right"/>
    </xf>
    <xf quotePrefix="1" borderId="34" fillId="0" fontId="19" numFmtId="9" xfId="0" applyAlignment="1" applyBorder="1" applyFont="1" applyNumberFormat="1">
      <alignment vertical="center"/>
    </xf>
    <xf borderId="23" fillId="0" fontId="19" numFmtId="9" xfId="0" applyAlignment="1" applyBorder="1" applyFont="1" applyNumberFormat="1">
      <alignment horizontal="left" vertical="center"/>
    </xf>
    <xf borderId="23" fillId="0" fontId="19" numFmtId="9" xfId="0" applyAlignment="1" applyBorder="1" applyFont="1" applyNumberFormat="1">
      <alignment shrinkToFit="0" vertical="center" wrapText="1"/>
    </xf>
    <xf borderId="4" fillId="0" fontId="19" numFmtId="9" xfId="0" applyAlignment="1" applyBorder="1" applyFont="1" applyNumberFormat="1">
      <alignment horizontal="left" vertical="center"/>
    </xf>
    <xf borderId="0" fillId="0" fontId="20" numFmtId="164" xfId="0" applyFont="1" applyNumberFormat="1"/>
    <xf borderId="0" fillId="0" fontId="17" numFmtId="164" xfId="0" applyAlignment="1" applyFont="1" applyNumberFormat="1">
      <alignment horizontal="center"/>
    </xf>
    <xf borderId="20" fillId="2" fontId="18" numFmtId="164" xfId="0" applyAlignment="1" applyBorder="1" applyFont="1" applyNumberFormat="1">
      <alignment horizontal="right" shrinkToFit="0" vertical="center" wrapText="1"/>
    </xf>
    <xf borderId="20" fillId="2" fontId="18" numFmtId="164" xfId="0" applyAlignment="1" applyBorder="1" applyFont="1" applyNumberFormat="1">
      <alignment horizontal="right" vertical="center"/>
    </xf>
    <xf quotePrefix="1" borderId="7" fillId="0" fontId="19" numFmtId="164" xfId="0" applyAlignment="1" applyBorder="1" applyFont="1" applyNumberFormat="1">
      <alignment vertical="center"/>
    </xf>
    <xf borderId="0" fillId="0" fontId="19" numFmtId="9" xfId="0" applyAlignment="1" applyFont="1" applyNumberFormat="1">
      <alignment horizontal="left"/>
    </xf>
    <xf borderId="0" fillId="0" fontId="19" numFmtId="9" xfId="0" applyAlignment="1" applyFont="1" applyNumberFormat="1">
      <alignment horizontal="center"/>
    </xf>
    <xf borderId="14" fillId="0" fontId="19" numFmtId="164" xfId="0" applyAlignment="1" applyBorder="1" applyFont="1" applyNumberFormat="1">
      <alignment horizontal="right"/>
    </xf>
    <xf borderId="35" fillId="0" fontId="19" numFmtId="164" xfId="0" applyAlignment="1" applyBorder="1" applyFont="1" applyNumberFormat="1">
      <alignment horizontal="right"/>
    </xf>
    <xf borderId="0" fillId="0" fontId="17" numFmtId="9" xfId="0" applyFont="1" applyNumberFormat="1"/>
    <xf borderId="35" fillId="0" fontId="19" numFmtId="9" xfId="0" applyAlignment="1" applyBorder="1" applyFont="1" applyNumberFormat="1">
      <alignment horizontal="right"/>
    </xf>
    <xf borderId="0" fillId="0" fontId="17" numFmtId="9" xfId="0" applyAlignment="1" applyFont="1" applyNumberFormat="1">
      <alignment horizontal="right"/>
    </xf>
    <xf borderId="38" fillId="2" fontId="18" numFmtId="164" xfId="0" applyAlignment="1" applyBorder="1" applyFont="1" applyNumberFormat="1">
      <alignment vertical="center"/>
    </xf>
    <xf borderId="39" fillId="2" fontId="18" numFmtId="164" xfId="0" applyAlignment="1" applyBorder="1" applyFont="1" applyNumberFormat="1">
      <alignment vertical="center"/>
    </xf>
    <xf borderId="27" fillId="2" fontId="18" numFmtId="164" xfId="0" applyAlignment="1" applyBorder="1" applyFont="1" applyNumberFormat="1">
      <alignment vertical="center"/>
    </xf>
    <xf borderId="8" fillId="2" fontId="18" numFmtId="164" xfId="0" applyAlignment="1" applyBorder="1" applyFont="1" applyNumberFormat="1">
      <alignment vertical="center"/>
    </xf>
    <xf borderId="23" fillId="0" fontId="19" numFmtId="164" xfId="0" applyAlignment="1" applyBorder="1" applyFont="1" applyNumberFormat="1">
      <alignment shrinkToFit="0" vertical="center" wrapText="1"/>
    </xf>
    <xf quotePrefix="1" borderId="34" fillId="0" fontId="17" numFmtId="164" xfId="0" applyAlignment="1" applyBorder="1" applyFont="1" applyNumberFormat="1">
      <alignment vertical="center"/>
    </xf>
    <xf borderId="23" fillId="0" fontId="17" numFmtId="164" xfId="0" applyAlignment="1" applyBorder="1" applyFont="1" applyNumberFormat="1">
      <alignment horizontal="left" vertical="center"/>
    </xf>
    <xf quotePrefix="1" borderId="35" fillId="0" fontId="17" numFmtId="9" xfId="0" applyAlignment="1" applyBorder="1" applyFont="1" applyNumberFormat="1">
      <alignment horizontal="center" vertical="center"/>
    </xf>
    <xf borderId="17" fillId="0" fontId="17" numFmtId="164" xfId="0" applyAlignment="1" applyBorder="1" applyFont="1" applyNumberFormat="1">
      <alignment horizontal="right" vertical="center"/>
    </xf>
    <xf borderId="33" fillId="0" fontId="17" numFmtId="164" xfId="0" applyAlignment="1" applyBorder="1" applyFont="1" applyNumberFormat="1">
      <alignment horizontal="right" vertical="center"/>
    </xf>
    <xf borderId="32" fillId="0" fontId="17" numFmtId="164" xfId="0" applyAlignment="1" applyBorder="1" applyFont="1" applyNumberFormat="1">
      <alignment horizontal="right" vertical="center"/>
    </xf>
    <xf borderId="34" fillId="0" fontId="17" numFmtId="164" xfId="0" applyAlignment="1" applyBorder="1" applyFont="1" applyNumberFormat="1">
      <alignment horizontal="right" vertical="center"/>
    </xf>
    <xf borderId="23" fillId="0" fontId="17" numFmtId="164" xfId="0" applyAlignment="1" applyBorder="1" applyFont="1" applyNumberFormat="1">
      <alignment horizontal="right" vertical="center"/>
    </xf>
    <xf borderId="35" fillId="0" fontId="17" numFmtId="164" xfId="0" applyAlignment="1" applyBorder="1" applyFont="1" applyNumberFormat="1">
      <alignment horizontal="right" vertical="center"/>
    </xf>
    <xf borderId="35" fillId="0" fontId="19" numFmtId="164" xfId="0" applyAlignment="1" applyBorder="1" applyFont="1" applyNumberFormat="1">
      <alignment horizontal="center" vertical="center"/>
    </xf>
    <xf borderId="4" fillId="0" fontId="17" numFmtId="164" xfId="0" applyAlignment="1" applyBorder="1" applyFont="1" applyNumberFormat="1">
      <alignment horizontal="right" vertical="center"/>
    </xf>
    <xf borderId="34" fillId="0" fontId="19" numFmtId="164" xfId="0" applyAlignment="1" applyBorder="1" applyFont="1" applyNumberFormat="1">
      <alignment horizontal="right" vertical="center"/>
    </xf>
    <xf borderId="23" fillId="0" fontId="19" numFmtId="164" xfId="0" applyAlignment="1" applyBorder="1" applyFont="1" applyNumberFormat="1">
      <alignment horizontal="right" vertical="center"/>
    </xf>
    <xf borderId="35" fillId="0" fontId="19" numFmtId="164" xfId="0" applyAlignment="1" applyBorder="1" applyFont="1" applyNumberFormat="1">
      <alignment horizontal="right" vertical="center"/>
    </xf>
    <xf borderId="0" fillId="0" fontId="17" numFmtId="164" xfId="0" applyAlignment="1" applyFont="1" applyNumberFormat="1">
      <alignment horizontal="left" vertical="center"/>
    </xf>
    <xf borderId="0" fillId="0" fontId="19" numFmtId="164" xfId="0" applyAlignment="1" applyFont="1" applyNumberFormat="1">
      <alignment horizontal="center" vertical="center"/>
    </xf>
    <xf borderId="0" fillId="0" fontId="17" numFmtId="164" xfId="0" applyAlignment="1" applyFont="1" applyNumberFormat="1">
      <alignment horizontal="right" vertical="center"/>
    </xf>
    <xf quotePrefix="1" borderId="31" fillId="0" fontId="19" numFmtId="164" xfId="0" applyAlignment="1" applyBorder="1" applyFont="1" applyNumberFormat="1">
      <alignment vertical="center"/>
    </xf>
    <xf borderId="32" fillId="0" fontId="19" numFmtId="164" xfId="0" applyAlignment="1" applyBorder="1" applyFont="1" applyNumberFormat="1">
      <alignment horizontal="left" vertical="center"/>
    </xf>
    <xf borderId="32" fillId="0" fontId="19" numFmtId="9" xfId="0" applyAlignment="1" applyBorder="1" applyFont="1" applyNumberFormat="1">
      <alignment horizontal="center" vertical="center"/>
    </xf>
    <xf borderId="31" fillId="0" fontId="17" numFmtId="164" xfId="0" applyAlignment="1" applyBorder="1" applyFont="1" applyNumberFormat="1">
      <alignment horizontal="right" vertical="center"/>
    </xf>
    <xf borderId="29" fillId="0" fontId="19" numFmtId="9" xfId="0" applyAlignment="1" applyBorder="1" applyFont="1" applyNumberFormat="1">
      <alignment horizontal="center" vertical="center"/>
    </xf>
    <xf borderId="21" fillId="0" fontId="17" numFmtId="164" xfId="0" applyAlignment="1" applyBorder="1" applyFont="1" applyNumberFormat="1">
      <alignment horizontal="right" vertical="center"/>
    </xf>
    <xf borderId="13" fillId="0" fontId="17" numFmtId="164" xfId="0" applyAlignment="1" applyBorder="1" applyFont="1" applyNumberFormat="1">
      <alignment horizontal="right" vertical="center"/>
    </xf>
    <xf borderId="12" fillId="0" fontId="17" numFmtId="164" xfId="0" applyAlignment="1" applyBorder="1" applyFont="1" applyNumberFormat="1">
      <alignment horizontal="right" vertical="center"/>
    </xf>
    <xf borderId="29" fillId="0" fontId="17" numFmtId="164" xfId="0" applyAlignment="1" applyBorder="1" applyFont="1" applyNumberFormat="1">
      <alignment horizontal="right" vertical="center"/>
    </xf>
    <xf borderId="32" fillId="0" fontId="17" numFmtId="164" xfId="0" applyAlignment="1" applyBorder="1" applyFont="1" applyNumberFormat="1">
      <alignment vertical="center"/>
    </xf>
    <xf borderId="32" fillId="0" fontId="17" numFmtId="164" xfId="0" applyAlignment="1" applyBorder="1" applyFont="1" applyNumberFormat="1">
      <alignment horizontal="left" vertical="center"/>
    </xf>
    <xf borderId="0" fillId="0" fontId="19" numFmtId="164" xfId="0" applyAlignment="1" applyFont="1" applyNumberFormat="1">
      <alignment vertical="top"/>
    </xf>
    <xf borderId="0" fillId="0" fontId="19" numFmtId="164" xfId="0" applyAlignment="1" applyFont="1" applyNumberFormat="1">
      <alignment horizontal="left" vertical="top"/>
    </xf>
    <xf borderId="0" fillId="0" fontId="19" numFmtId="9" xfId="0" applyAlignment="1" applyFont="1" applyNumberFormat="1">
      <alignment horizontal="center" vertical="top"/>
    </xf>
    <xf borderId="0" fillId="0" fontId="17" numFmtId="164" xfId="0" applyAlignment="1" applyFont="1" applyNumberFormat="1">
      <alignment horizontal="right" vertical="top"/>
    </xf>
    <xf borderId="0" fillId="0" fontId="17" numFmtId="164" xfId="0" applyAlignment="1" applyFont="1" applyNumberFormat="1">
      <alignment horizontal="right" shrinkToFit="0" vertical="top" wrapText="1"/>
    </xf>
    <xf borderId="0" fillId="0" fontId="19" numFmtId="164" xfId="0" applyAlignment="1" applyFont="1" applyNumberFormat="1">
      <alignment horizontal="left" vertical="center"/>
    </xf>
    <xf borderId="0" fillId="0" fontId="19" numFmtId="9" xfId="0" applyAlignment="1" applyFont="1" applyNumberFormat="1">
      <alignment horizontal="center" vertical="center"/>
    </xf>
    <xf borderId="31" fillId="0" fontId="17" numFmtId="164" xfId="0" applyBorder="1" applyFont="1" applyNumberFormat="1"/>
    <xf borderId="17" fillId="0" fontId="17" numFmtId="164" xfId="0" applyAlignment="1" applyBorder="1" applyFont="1" applyNumberFormat="1">
      <alignment horizontal="center"/>
    </xf>
    <xf borderId="12" fillId="0" fontId="17" numFmtId="164" xfId="0" applyBorder="1" applyFont="1" applyNumberFormat="1"/>
    <xf borderId="29" fillId="0" fontId="17" numFmtId="164" xfId="0" applyAlignment="1" applyBorder="1" applyFont="1" applyNumberFormat="1">
      <alignment horizontal="left"/>
    </xf>
    <xf borderId="21" fillId="0" fontId="17" numFmtId="164" xfId="0" applyAlignment="1" applyBorder="1" applyFont="1" applyNumberFormat="1">
      <alignment horizontal="center"/>
    </xf>
    <xf borderId="4" fillId="0" fontId="17" numFmtId="164" xfId="0" applyAlignment="1" applyBorder="1" applyFont="1" applyNumberFormat="1">
      <alignment horizontal="center"/>
    </xf>
    <xf borderId="35" fillId="0" fontId="17" numFmtId="164" xfId="0" applyAlignment="1" applyBorder="1" applyFont="1" applyNumberFormat="1">
      <alignment horizontal="center"/>
    </xf>
    <xf borderId="14" fillId="0" fontId="17" numFmtId="164" xfId="0" applyAlignment="1" applyBorder="1" applyFont="1" applyNumberFormat="1">
      <alignment horizontal="center"/>
    </xf>
    <xf borderId="17" fillId="0" fontId="17" numFmtId="9" xfId="0" applyAlignment="1" applyBorder="1" applyFont="1" applyNumberFormat="1">
      <alignment horizontal="center"/>
    </xf>
    <xf borderId="7" fillId="0" fontId="17" numFmtId="164" xfId="0" applyBorder="1" applyFont="1" applyNumberFormat="1"/>
    <xf borderId="14" fillId="0" fontId="17" numFmtId="9" xfId="0" applyAlignment="1" applyBorder="1" applyFont="1" applyNumberFormat="1">
      <alignment horizontal="center"/>
    </xf>
    <xf borderId="21" fillId="0" fontId="17" numFmtId="9" xfId="0" applyAlignment="1" applyBorder="1" applyFont="1" applyNumberFormat="1">
      <alignment horizontal="center"/>
    </xf>
    <xf borderId="4" fillId="0" fontId="17" numFmtId="164" xfId="0" applyBorder="1" applyFont="1" applyNumberFormat="1"/>
    <xf borderId="4" fillId="0" fontId="17" numFmtId="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2000">
                <a:solidFill>
                  <a:srgbClr val="FFFFFF"/>
                </a:solidFill>
                <a:latin typeface="Arial Narrow"/>
              </a:defRPr>
            </a:pPr>
            <a:r>
              <a:rPr b="0" i="0" sz="2000">
                <a:solidFill>
                  <a:srgbClr val="FFFFFF"/>
                </a:solidFill>
                <a:latin typeface="Arial Narrow"/>
              </a:rPr>
              <a:t>СТРУКТУРА ЗАТРАТ В 1-Й ГОД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4472C4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8CB9E2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Pt>
            <c:idx val="9"/>
            <c:spPr>
              <a:solidFill>
                <a:srgbClr val="FFD34D"/>
              </a:solidFill>
            </c:spPr>
          </c:dPt>
          <c:dPt>
            <c:idx val="10"/>
            <c:spPr>
              <a:solidFill>
                <a:srgbClr val="7C9CD6"/>
              </a:solidFill>
            </c:spPr>
          </c:dPt>
          <c:dPt>
            <c:idx val="11"/>
            <c:spPr>
              <a:solidFill>
                <a:srgbClr val="9BC67E"/>
              </a:solidFill>
            </c:spPr>
          </c:dPt>
          <c:dPt>
            <c:idx val="12"/>
            <c:spPr>
              <a:solidFill>
                <a:srgbClr val="BDD7EE"/>
              </a:solidFill>
            </c:spPr>
          </c:dPt>
          <c:dPt>
            <c:idx val="13"/>
            <c:spPr>
              <a:solidFill>
                <a:srgbClr val="F8CBAD"/>
              </a:solidFill>
            </c:spPr>
          </c:dPt>
          <c:dPt>
            <c:idx val="14"/>
            <c:spPr>
              <a:solidFill>
                <a:srgbClr val="DBDBDB"/>
              </a:solidFill>
            </c:spPr>
          </c:dPt>
          <c:dPt>
            <c:idx val="15"/>
            <c:spPr>
              <a:solidFill>
                <a:srgbClr val="FFE69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'Графики'!$A$4:$A$19</c:f>
            </c:strRef>
          </c:cat>
          <c:val>
            <c:numRef>
              <c:f>'Графики'!$B$4:$B$19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FFFFFF"/>
              </a:solidFill>
              <a:latin typeface="Arial Narrow"/>
            </a:defRPr>
          </a:pPr>
        </a:p>
      </c:txPr>
    </c:legend>
    <c:plotVisOnly val="1"/>
  </c:chart>
  <c:spPr>
    <a:solidFill>
      <a:srgbClr val="002060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2000">
                <a:solidFill>
                  <a:srgbClr val="FFFFFF"/>
                </a:solidFill>
                <a:latin typeface="Arial Narrow"/>
              </a:defRPr>
            </a:pPr>
            <a:r>
              <a:rPr b="0" i="0" sz="2000">
                <a:solidFill>
                  <a:srgbClr val="FFFFFF"/>
                </a:solidFill>
                <a:latin typeface="Arial Narrow"/>
              </a:rPr>
              <a:t>СТРУКТУРА ЗАТРАТ ВО 2-Й ГОД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4472C4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8CB9E2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Pt>
            <c:idx val="9"/>
            <c:spPr>
              <a:solidFill>
                <a:srgbClr val="FFD34D"/>
              </a:solidFill>
            </c:spPr>
          </c:dPt>
          <c:dPt>
            <c:idx val="10"/>
            <c:spPr>
              <a:solidFill>
                <a:srgbClr val="7C9CD6"/>
              </a:solidFill>
            </c:spPr>
          </c:dPt>
          <c:dPt>
            <c:idx val="11"/>
            <c:spPr>
              <a:solidFill>
                <a:srgbClr val="9BC67E"/>
              </a:solidFill>
            </c:spPr>
          </c:dPt>
          <c:dPt>
            <c:idx val="12"/>
            <c:spPr>
              <a:solidFill>
                <a:srgbClr val="BDD7EE"/>
              </a:solidFill>
            </c:spPr>
          </c:dPt>
          <c:dPt>
            <c:idx val="13"/>
            <c:spPr>
              <a:solidFill>
                <a:srgbClr val="F8CBAD"/>
              </a:solidFill>
            </c:spPr>
          </c:dPt>
          <c:dPt>
            <c:idx val="14"/>
            <c:spPr>
              <a:solidFill>
                <a:srgbClr val="DBDBDB"/>
              </a:solidFill>
            </c:spPr>
          </c:dPt>
          <c:dPt>
            <c:idx val="15"/>
            <c:spPr>
              <a:solidFill>
                <a:srgbClr val="FFE69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'Графики'!$A$4:$A$19</c:f>
            </c:strRef>
          </c:cat>
          <c:val>
            <c:numRef>
              <c:f>'Графики'!$C$4:$C$19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FFFFFF"/>
              </a:solidFill>
              <a:latin typeface="Arial Narrow"/>
            </a:defRPr>
          </a:pPr>
        </a:p>
      </c:txPr>
    </c:legend>
    <c:plotVisOnly val="1"/>
  </c:chart>
  <c:spPr>
    <a:solidFill>
      <a:srgbClr val="002060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2000">
                <a:solidFill>
                  <a:srgbClr val="FFFFFF"/>
                </a:solidFill>
                <a:latin typeface="Arial Narrow"/>
              </a:defRPr>
            </a:pPr>
            <a:r>
              <a:rPr b="0" i="0" sz="2000">
                <a:solidFill>
                  <a:srgbClr val="FFFFFF"/>
                </a:solidFill>
                <a:latin typeface="Arial Narrow"/>
              </a:rPr>
              <a:t>СТРУКТУРА ЗАТРАТ В 3-Й ГОД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4472C4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8CB9E2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Pt>
            <c:idx val="9"/>
            <c:spPr>
              <a:solidFill>
                <a:srgbClr val="FFD34D"/>
              </a:solidFill>
            </c:spPr>
          </c:dPt>
          <c:dPt>
            <c:idx val="10"/>
            <c:spPr>
              <a:solidFill>
                <a:srgbClr val="7C9CD6"/>
              </a:solidFill>
            </c:spPr>
          </c:dPt>
          <c:dPt>
            <c:idx val="11"/>
            <c:spPr>
              <a:solidFill>
                <a:srgbClr val="9BC67E"/>
              </a:solidFill>
            </c:spPr>
          </c:dPt>
          <c:dPt>
            <c:idx val="12"/>
            <c:spPr>
              <a:solidFill>
                <a:srgbClr val="BDD7EE"/>
              </a:solidFill>
            </c:spPr>
          </c:dPt>
          <c:dPt>
            <c:idx val="13"/>
            <c:spPr>
              <a:solidFill>
                <a:srgbClr val="F8CBAD"/>
              </a:solidFill>
            </c:spPr>
          </c:dPt>
          <c:dPt>
            <c:idx val="14"/>
            <c:spPr>
              <a:solidFill>
                <a:srgbClr val="DBDBDB"/>
              </a:solidFill>
            </c:spPr>
          </c:dPt>
          <c:dPt>
            <c:idx val="15"/>
            <c:spPr>
              <a:solidFill>
                <a:srgbClr val="FFE69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'Графики'!$A$4:$A$19</c:f>
            </c:strRef>
          </c:cat>
          <c:val>
            <c:numRef>
              <c:f>'Графики'!$D$4:$D$19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FFFFFF"/>
              </a:solidFill>
              <a:latin typeface="Arial Narrow"/>
            </a:defRPr>
          </a:pPr>
        </a:p>
      </c:txPr>
    </c:legend>
    <c:plotVisOnly val="1"/>
  </c:chart>
  <c:spPr>
    <a:solidFill>
      <a:srgbClr val="002060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2000">
                <a:solidFill>
                  <a:srgbClr val="FFFFFF"/>
                </a:solidFill>
                <a:latin typeface="Arial Narrow"/>
              </a:defRPr>
            </a:pPr>
            <a:r>
              <a:rPr b="0" i="0" sz="2000">
                <a:solidFill>
                  <a:srgbClr val="FFFFFF"/>
                </a:solidFill>
                <a:latin typeface="Arial Narrow"/>
              </a:rPr>
              <a:t>ДИНАМИКА ПРОДАЖ В СТОИМОСТИ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'2 Продажи'!$G$8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Продажи'!$H$8:$AQ$8</c:f>
              <c:numCache/>
            </c:numRef>
          </c:val>
        </c:ser>
        <c:ser>
          <c:idx val="1"/>
          <c:order val="1"/>
          <c:tx>
            <c:strRef>
              <c:f>'2 Продажи'!$G$9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Продажи'!$H$9:$AQ$9</c:f>
              <c:numCache/>
            </c:numRef>
          </c:val>
        </c:ser>
        <c:ser>
          <c:idx val="2"/>
          <c:order val="2"/>
          <c:tx>
            <c:strRef>
              <c:f>'2 Продажи'!$G$10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Продажи'!$H$10:$AQ$10</c:f>
              <c:numCache/>
            </c:numRef>
          </c:val>
        </c:ser>
        <c:ser>
          <c:idx val="3"/>
          <c:order val="3"/>
          <c:tx>
            <c:strRef>
              <c:f>'2 Продажи'!$G$11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Продажи'!$H$11:$AQ$11</c:f>
              <c:numCache/>
            </c:numRef>
          </c:val>
        </c:ser>
        <c:ser>
          <c:idx val="4"/>
          <c:order val="4"/>
          <c:tx>
            <c:strRef>
              <c:f>'2 Продажи'!$G$12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Продажи'!$H$12:$AQ$12</c:f>
              <c:numCache/>
            </c:numRef>
          </c:val>
        </c:ser>
        <c:overlap val="100"/>
        <c:axId val="702720032"/>
        <c:axId val="5052155"/>
      </c:barChart>
      <c:catAx>
        <c:axId val="70272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400">
                <a:solidFill>
                  <a:srgbClr val="FFFFFF"/>
                </a:solidFill>
                <a:latin typeface="Arial Narrow"/>
              </a:defRPr>
            </a:pPr>
          </a:p>
        </c:txPr>
        <c:crossAx val="5052155"/>
      </c:catAx>
      <c:valAx>
        <c:axId val="50521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400">
                <a:solidFill>
                  <a:srgbClr val="FFFFFF"/>
                </a:solidFill>
                <a:latin typeface="Arial Narrow"/>
              </a:defRPr>
            </a:pPr>
          </a:p>
        </c:txPr>
        <c:crossAx val="702720032"/>
      </c:valAx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FFFFFF"/>
              </a:solidFill>
              <a:latin typeface="Arial Narrow"/>
            </a:defRPr>
          </a:pPr>
        </a:p>
      </c:txPr>
    </c:legend>
    <c:plotVisOnly val="0"/>
  </c:chart>
  <c:spPr>
    <a:solidFill>
      <a:srgbClr val="002060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2000">
                <a:solidFill>
                  <a:srgbClr val="FFFFFF"/>
                </a:solidFill>
                <a:latin typeface="Arial Narrow"/>
              </a:defRPr>
            </a:pPr>
            <a:r>
              <a:rPr b="0" i="0" sz="2000">
                <a:solidFill>
                  <a:srgbClr val="FFFFFF"/>
                </a:solidFill>
                <a:latin typeface="Arial Narrow"/>
              </a:rPr>
              <a:t>ДИНАМИКА ПРОДАЖ В ШТ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'2 Продажи'!$G$15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Продажи'!$H$15:$AQ$15</c:f>
              <c:numCache/>
            </c:numRef>
          </c:val>
        </c:ser>
        <c:ser>
          <c:idx val="1"/>
          <c:order val="1"/>
          <c:tx>
            <c:strRef>
              <c:f>'2 Продажи'!$G$16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Продажи'!$H$16:$AQ$16</c:f>
              <c:numCache/>
            </c:numRef>
          </c:val>
        </c:ser>
        <c:ser>
          <c:idx val="2"/>
          <c:order val="2"/>
          <c:tx>
            <c:strRef>
              <c:f>'2 Продажи'!$G$17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Продажи'!$H$17:$AQ$17</c:f>
              <c:numCache/>
            </c:numRef>
          </c:val>
        </c:ser>
        <c:ser>
          <c:idx val="3"/>
          <c:order val="3"/>
          <c:tx>
            <c:strRef>
              <c:f>'2 Продажи'!$G$18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Продажи'!$H$18:$AQ$18</c:f>
              <c:numCache/>
            </c:numRef>
          </c:val>
        </c:ser>
        <c:ser>
          <c:idx val="4"/>
          <c:order val="4"/>
          <c:tx>
            <c:strRef>
              <c:f>'2 Продажи'!$G$19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'2 Продажи'!$H$6:$AQ$6</c:f>
            </c:strRef>
          </c:cat>
          <c:val>
            <c:numRef>
              <c:f>'2 Продажи'!$H$19:$AQ$19</c:f>
              <c:numCache/>
            </c:numRef>
          </c:val>
        </c:ser>
        <c:overlap val="100"/>
        <c:axId val="1430772612"/>
        <c:axId val="989827266"/>
      </c:barChart>
      <c:catAx>
        <c:axId val="14307726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400">
                <a:solidFill>
                  <a:srgbClr val="FFFFFF"/>
                </a:solidFill>
                <a:latin typeface="Arial Narrow"/>
              </a:defRPr>
            </a:pPr>
          </a:p>
        </c:txPr>
        <c:crossAx val="989827266"/>
      </c:catAx>
      <c:valAx>
        <c:axId val="9898272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400">
                <a:solidFill>
                  <a:srgbClr val="FFFFFF"/>
                </a:solidFill>
                <a:latin typeface="Arial Narrow"/>
              </a:defRPr>
            </a:pPr>
          </a:p>
        </c:txPr>
        <c:crossAx val="1430772612"/>
      </c:valAx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FFFFFF"/>
              </a:solidFill>
              <a:latin typeface="Arial Narrow"/>
            </a:defRPr>
          </a:pPr>
        </a:p>
      </c:txPr>
    </c:legend>
    <c:plotVisOnly val="0"/>
  </c:chart>
  <c:spPr>
    <a:solidFill>
      <a:srgbClr val="002060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2000">
                <a:solidFill>
                  <a:srgbClr val="FFFFFF"/>
                </a:solidFill>
                <a:latin typeface="Arial Narrow"/>
              </a:defRPr>
            </a:pPr>
            <a:r>
              <a:rPr b="0" i="0" sz="2000">
                <a:solidFill>
                  <a:srgbClr val="FFFFFF"/>
                </a:solidFill>
                <a:latin typeface="Arial Narrow"/>
              </a:rPr>
              <a:t>ДИНАМИКА ВЫПЛАТЫ ДИВИДЕНДОВ И ЧИСТОЙ ПРИБЫЛИ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'5 Показатели_автоматически'!$H$39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'5 Показатели_автоматически'!$I$34:$AR$34</c:f>
            </c:strRef>
          </c:cat>
          <c:val>
            <c:numRef>
              <c:f>'5 Показатели_автоматически'!$I$39:$AR$39</c:f>
              <c:numCache/>
            </c:numRef>
          </c:val>
        </c:ser>
        <c:ser>
          <c:idx val="1"/>
          <c:order val="1"/>
          <c:tx>
            <c:strRef>
              <c:f>'5 Показатели_автоматически'!$H$40</c:f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cat>
            <c:strRef>
              <c:f>'5 Показатели_автоматически'!$I$34:$AR$34</c:f>
            </c:strRef>
          </c:cat>
          <c:val>
            <c:numRef>
              <c:f>'5 Показатели_автоматически'!$I$40:$AR$40</c:f>
              <c:numCache/>
            </c:numRef>
          </c:val>
        </c:ser>
        <c:axId val="314926175"/>
        <c:axId val="1392896170"/>
      </c:barChart>
      <c:lineChart>
        <c:varyColors val="0"/>
        <c:ser>
          <c:idx val="2"/>
          <c:order val="2"/>
          <c:tx>
            <c:strRef>
              <c:f>'5 Показатели_автоматически'!$H$35</c:f>
            </c:strRef>
          </c:tx>
          <c:spPr>
            <a:ln cmpd="sng">
              <a:solidFill>
                <a:srgbClr val="FFD966"/>
              </a:solidFill>
            </a:ln>
          </c:spPr>
          <c:marker>
            <c:symbol val="none"/>
          </c:marker>
          <c:cat>
            <c:strRef>
              <c:f>'5 Показатели_автоматически'!$I$34:$AR$34</c:f>
            </c:strRef>
          </c:cat>
          <c:val>
            <c:numRef>
              <c:f>'5 Показатели_автоматически'!$I$35:$AR$35</c:f>
              <c:numCache/>
            </c:numRef>
          </c:val>
          <c:smooth val="0"/>
        </c:ser>
        <c:axId val="314926175"/>
        <c:axId val="1392896170"/>
      </c:lineChart>
      <c:catAx>
        <c:axId val="314926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400">
                <a:solidFill>
                  <a:srgbClr val="FFFFFF"/>
                </a:solidFill>
                <a:latin typeface="Arial Narrow"/>
              </a:defRPr>
            </a:pPr>
          </a:p>
        </c:txPr>
        <c:crossAx val="1392896170"/>
      </c:catAx>
      <c:valAx>
        <c:axId val="13928961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400">
                <a:solidFill>
                  <a:srgbClr val="FFFFFF"/>
                </a:solidFill>
                <a:latin typeface="Arial Narrow"/>
              </a:defRPr>
            </a:pPr>
          </a:p>
        </c:txPr>
        <c:crossAx val="314926175"/>
      </c:valAx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FFFFFF"/>
              </a:solidFill>
              <a:latin typeface="Arial Narrow"/>
            </a:defRPr>
          </a:pPr>
        </a:p>
      </c:txPr>
    </c:legend>
    <c:plotVisOnly val="0"/>
  </c:chart>
  <c:spPr>
    <a:solidFill>
      <a:srgbClr val="002060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123825</xdr:rowOff>
    </xdr:from>
    <xdr:ext cx="5715000" cy="353377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142875</xdr:colOff>
      <xdr:row>0</xdr:row>
      <xdr:rowOff>123825</xdr:rowOff>
    </xdr:from>
    <xdr:ext cx="5715000" cy="3533775"/>
    <xdr:graphicFrame>
      <xdr:nvGraphicFramePr>
        <xdr:cNvPr id="2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12</xdr:col>
      <xdr:colOff>133350</xdr:colOff>
      <xdr:row>0</xdr:row>
      <xdr:rowOff>123825</xdr:rowOff>
    </xdr:from>
    <xdr:ext cx="5715000" cy="3533775"/>
    <xdr:graphicFrame>
      <xdr:nvGraphicFramePr>
        <xdr:cNvPr id="3" name="Chart 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171450</xdr:colOff>
      <xdr:row>20</xdr:row>
      <xdr:rowOff>76200</xdr:rowOff>
    </xdr:from>
    <xdr:ext cx="13668375" cy="3533775"/>
    <xdr:graphicFrame>
      <xdr:nvGraphicFramePr>
        <xdr:cNvPr id="4" name="Chart 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171450</xdr:colOff>
      <xdr:row>40</xdr:row>
      <xdr:rowOff>76200</xdr:rowOff>
    </xdr:from>
    <xdr:ext cx="13716000" cy="3533775"/>
    <xdr:graphicFrame>
      <xdr:nvGraphicFramePr>
        <xdr:cNvPr id="5" name="Chart 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171450</xdr:colOff>
      <xdr:row>80</xdr:row>
      <xdr:rowOff>152400</xdr:rowOff>
    </xdr:from>
    <xdr:ext cx="13716000" cy="3533775"/>
    <xdr:graphicFrame>
      <xdr:nvGraphicFramePr>
        <xdr:cNvPr id="6" name="Chart 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0.1" defaultRowHeight="15.0"/>
  <cols>
    <col customWidth="1" min="1" max="26" width="11.2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2"/>
      <c r="B2" s="2">
        <v>1.0</v>
      </c>
      <c r="C2" s="2">
        <v>2.0</v>
      </c>
      <c r="D2" s="2">
        <v>3.0</v>
      </c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2"/>
      <c r="B3" s="3">
        <f>SUM('2 Продажи'!D8:D12)</f>
        <v>631020</v>
      </c>
      <c r="C3" s="3">
        <f>SUM('2 Продажи'!E8:E12)</f>
        <v>692255</v>
      </c>
      <c r="D3" s="3">
        <f>SUM('2 Продажи'!F8:F12)</f>
        <v>759000</v>
      </c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3" t="str">
        <f>'3 Расходы'!B8</f>
        <v>Аренда цеха</v>
      </c>
      <c r="B4" s="4">
        <f>'3 Расходы'!C8/$B$3</f>
        <v>0.4754207474</v>
      </c>
      <c r="C4" s="4">
        <f>'3 Расходы'!D8/$C$3</f>
        <v>0.4767029491</v>
      </c>
      <c r="D4" s="4">
        <f>'3 Расходы'!E8/$D$3</f>
        <v>0.4782608696</v>
      </c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3" t="str">
        <f>'3 Расходы'!B9</f>
        <v>Зарплата_производство</v>
      </c>
      <c r="B5" s="4">
        <f>'3 Расходы'!C9/$B$3</f>
        <v>0.7923679123</v>
      </c>
      <c r="C5" s="4">
        <f>'3 Расходы'!D9/$C$3</f>
        <v>0.8306187749</v>
      </c>
      <c r="D5" s="4">
        <f>'3 Расходы'!E9/$D$3</f>
        <v>0.8708827404</v>
      </c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3" t="str">
        <f>'3 Расходы'!B10</f>
        <v>Зарплата_продажи</v>
      </c>
      <c r="B6" s="4">
        <f>'3 Расходы'!C10/$B$3</f>
        <v>0.5596494564</v>
      </c>
      <c r="C6" s="4">
        <f>'3 Расходы'!D10/$C$3</f>
        <v>0.5864890828</v>
      </c>
      <c r="D6" s="4">
        <f>'3 Расходы'!E10/$D$3</f>
        <v>0.6152832675</v>
      </c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3" t="str">
        <f>'3 Расходы'!B11</f>
        <v>Зарплата_управление</v>
      </c>
      <c r="B7" s="4">
        <f>'3 Расходы'!C11/$B$3</f>
        <v>0.7923679123</v>
      </c>
      <c r="C7" s="4">
        <f>'3 Расходы'!D11/$C$3</f>
        <v>0.7945049151</v>
      </c>
      <c r="D7" s="4">
        <f>'3 Расходы'!E11/$D$3</f>
        <v>0.7971014493</v>
      </c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>
      <c r="A8" s="3" t="str">
        <f>'3 Расходы'!B12</f>
        <v>Закупка материалов</v>
      </c>
      <c r="B8" s="4">
        <f>'3 Расходы'!C12/$B$3</f>
        <v>4.403885772</v>
      </c>
      <c r="C8" s="4">
        <f>'3 Расходы'!D12/$C$3</f>
        <v>5.181617323</v>
      </c>
      <c r="D8" s="4">
        <f>'3 Расходы'!E12/$D$3</f>
        <v>5.9111278</v>
      </c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>
      <c r="A9" s="3" t="str">
        <f>'3 Расходы'!B13</f>
        <v>Маркетинговые расходы</v>
      </c>
      <c r="B9" s="4">
        <f>'3 Расходы'!C13/$B$3</f>
        <v>0.2377103737</v>
      </c>
      <c r="C9" s="4">
        <f>'3 Расходы'!D13/$C$3</f>
        <v>0.2484633553</v>
      </c>
      <c r="D9" s="4">
        <f>'3 Расходы'!E13/$D$3</f>
        <v>0.2635046113</v>
      </c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>
      <c r="A10" s="3" t="str">
        <f>'3 Расходы'!B14</f>
        <v>Прочие расходы</v>
      </c>
      <c r="B10" s="4">
        <f>'3 Расходы'!C14/$B$3</f>
        <v>0.1426262242</v>
      </c>
      <c r="C10" s="4">
        <f>'3 Расходы'!D14/$C$3</f>
        <v>0.1560118742</v>
      </c>
      <c r="D10" s="4">
        <f>'3 Расходы'!E14/$D$3</f>
        <v>0.1707509881</v>
      </c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3" t="str">
        <f>'3 Расходы'!B15</f>
        <v>Налоги по Зарплате</v>
      </c>
      <c r="B11" s="4">
        <f>'3 Расходы'!C15/$B$3</f>
        <v>0.2787700865</v>
      </c>
      <c r="C11" s="4">
        <f>'3 Расходы'!D15/$C$3</f>
        <v>0.2875096605</v>
      </c>
      <c r="D11" s="4">
        <f>'3 Расходы'!E15/$D$3</f>
        <v>0.2968247694</v>
      </c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3" t="str">
        <f>'3 Расходы'!B16</f>
        <v>Налоги на прибыль</v>
      </c>
      <c r="B12" s="4">
        <f>'3 Расходы'!C16/$B$3</f>
        <v>0</v>
      </c>
      <c r="C12" s="4">
        <f>'3 Расходы'!D16/$C$3</f>
        <v>0.4090750518</v>
      </c>
      <c r="D12" s="4">
        <f>'3 Расходы'!E16/$D$3</f>
        <v>0.4666679842</v>
      </c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3" t="str">
        <f>'3 Расходы'!B17</f>
        <v>Аренда офиса</v>
      </c>
      <c r="B13" s="4">
        <f>'3 Расходы'!C17/$B$3</f>
        <v>0.2377103737</v>
      </c>
      <c r="C13" s="4">
        <f>'3 Расходы'!D17/$C$3</f>
        <v>0.2383514745</v>
      </c>
      <c r="D13" s="4">
        <f>'3 Расходы'!E17/$D$3</f>
        <v>0.2371541502</v>
      </c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3" t="str">
        <f>'3 Расходы'!B18</f>
        <v>Расходы 5</v>
      </c>
      <c r="B14" s="4">
        <f>'3 Расходы'!C18/$B$3</f>
        <v>0</v>
      </c>
      <c r="C14" s="4">
        <f>'3 Расходы'!D18/$C$3</f>
        <v>0</v>
      </c>
      <c r="D14" s="4">
        <f>'3 Расходы'!E18/$D$3</f>
        <v>0</v>
      </c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3" t="str">
        <f>'3 Расходы'!B19</f>
        <v>Расходы 6</v>
      </c>
      <c r="B15" s="4">
        <f>'3 Расходы'!C19/$B$3</f>
        <v>0</v>
      </c>
      <c r="C15" s="4">
        <f>'3 Расходы'!D19/$C$3</f>
        <v>0</v>
      </c>
      <c r="D15" s="4">
        <f>'3 Расходы'!E19/$D$3</f>
        <v>0</v>
      </c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3" t="str">
        <f>'3 Расходы'!B20</f>
        <v>Расходы 7</v>
      </c>
      <c r="B16" s="4">
        <f>'3 Расходы'!C20/$B$3</f>
        <v>0</v>
      </c>
      <c r="C16" s="4">
        <f>'3 Расходы'!D20/$C$3</f>
        <v>0</v>
      </c>
      <c r="D16" s="4">
        <f>'3 Расходы'!E20/$D$3</f>
        <v>0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3" t="str">
        <f>'3 Расходы'!B21</f>
        <v>Расходы 8</v>
      </c>
      <c r="B17" s="4">
        <f>'3 Расходы'!C21/$B$3</f>
        <v>0</v>
      </c>
      <c r="C17" s="4">
        <f>'3 Расходы'!D21/$C$3</f>
        <v>0</v>
      </c>
      <c r="D17" s="4">
        <f>'3 Расходы'!E21/$D$3</f>
        <v>0</v>
      </c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3" t="str">
        <f>'3 Расходы'!B22</f>
        <v>Расходы 9</v>
      </c>
      <c r="B18" s="4">
        <f>'3 Расходы'!C22/$B$3</f>
        <v>0</v>
      </c>
      <c r="C18" s="4">
        <f>'3 Расходы'!D22/$C$3</f>
        <v>0</v>
      </c>
      <c r="D18" s="4">
        <f>'3 Расходы'!E22/$D$3</f>
        <v>0</v>
      </c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3" t="str">
        <f>'3 Расходы'!B23</f>
        <v>Расходы 10</v>
      </c>
      <c r="B19" s="4">
        <f>'3 Расходы'!C23/$B$3</f>
        <v>0</v>
      </c>
      <c r="C19" s="4">
        <f>'3 Расходы'!D23/$C$3</f>
        <v>0</v>
      </c>
      <c r="D19" s="4">
        <f>'3 Расходы'!E23/$D$3</f>
        <v>0</v>
      </c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3" t="str">
        <f>'3 Расходы'!B24</f>
        <v/>
      </c>
      <c r="B20" s="3" t="str">
        <f>'3 Расходы'!C24</f>
        <v/>
      </c>
      <c r="C20" s="3" t="str">
        <f>'3 Расходы'!D24</f>
        <v/>
      </c>
      <c r="D20" s="3" t="str">
        <f>'3 Расходы'!E24</f>
        <v/>
      </c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 t="str">
        <f>'3 Расходы'!B25</f>
        <v/>
      </c>
      <c r="B21" s="1" t="str">
        <f>'3 Расходы'!C25</f>
        <v/>
      </c>
      <c r="C21" s="1" t="str">
        <f>'3 Расходы'!D25</f>
        <v/>
      </c>
      <c r="D21" s="1" t="str">
        <f>'3 Расходы'!E25</f>
        <v/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 t="str">
        <f>'3 Расходы'!B26</f>
        <v/>
      </c>
      <c r="B22" s="1" t="str">
        <f>'3 Расходы'!C26</f>
        <v/>
      </c>
      <c r="C22" s="1" t="str">
        <f>'3 Расходы'!D26</f>
        <v/>
      </c>
      <c r="D22" s="1" t="str">
        <f>'3 Расходы'!E26</f>
        <v/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 t="str">
        <f>'3 Расходы'!B27</f>
        <v/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0.1" defaultRowHeight="15.0"/>
  <cols>
    <col customWidth="1" min="1" max="1" width="8.3"/>
    <col customWidth="1" min="2" max="2" width="9.3"/>
    <col customWidth="1" min="3" max="3" width="30.6"/>
    <col customWidth="1" min="4" max="5" width="14.0"/>
    <col customWidth="1" min="6" max="6" width="17.9"/>
    <col customWidth="1" min="7" max="7" width="14.0"/>
    <col customWidth="1" min="8" max="27" width="8.3"/>
  </cols>
  <sheetData>
    <row r="1" ht="15.75" customHeight="1"/>
    <row r="2" ht="15.75" customHeight="1">
      <c r="A2" s="5"/>
      <c r="B2" s="6" t="s">
        <v>0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7"/>
      <c r="U2" s="7"/>
      <c r="V2" s="7"/>
      <c r="W2" s="7"/>
      <c r="X2" s="7"/>
      <c r="Y2" s="7"/>
      <c r="Z2" s="7"/>
      <c r="AA2" s="7"/>
    </row>
    <row r="3" ht="15.75" customHeight="1">
      <c r="A3" s="5"/>
      <c r="B3" s="9" t="s">
        <v>1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7"/>
      <c r="U3" s="7"/>
      <c r="V3" s="7"/>
      <c r="W3" s="7"/>
      <c r="X3" s="7"/>
      <c r="Y3" s="7"/>
      <c r="Z3" s="7"/>
      <c r="AA3" s="7"/>
    </row>
    <row r="4" ht="15.75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  <c r="T4" s="7"/>
      <c r="U4" s="7"/>
      <c r="V4" s="7"/>
      <c r="W4" s="7"/>
      <c r="X4" s="7"/>
      <c r="Y4" s="7"/>
      <c r="Z4" s="7"/>
      <c r="AA4" s="7"/>
    </row>
    <row r="5" ht="36.75" customHeight="1">
      <c r="A5" s="10"/>
      <c r="B5" s="11" t="s">
        <v>2</v>
      </c>
      <c r="C5" s="12"/>
      <c r="D5" s="13" t="s">
        <v>3</v>
      </c>
      <c r="E5" s="13" t="s">
        <v>4</v>
      </c>
      <c r="F5" s="14" t="s">
        <v>5</v>
      </c>
      <c r="G5" s="15" t="s">
        <v>6</v>
      </c>
      <c r="H5" s="10"/>
      <c r="I5" s="10"/>
      <c r="J5" s="10"/>
      <c r="K5" s="10"/>
      <c r="L5" s="10"/>
      <c r="M5" s="10"/>
      <c r="N5" s="10"/>
      <c r="O5" s="10"/>
      <c r="P5" s="16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ht="15.75" customHeight="1">
      <c r="A6" s="7"/>
      <c r="B6" s="17" t="s">
        <v>7</v>
      </c>
      <c r="C6" s="18"/>
      <c r="D6" s="19"/>
      <c r="E6" s="20">
        <f>SUM(E7:E14)</f>
        <v>6330000</v>
      </c>
      <c r="F6" s="21"/>
      <c r="G6" s="22">
        <f>SUM(G7:G14)</f>
        <v>114944.4444</v>
      </c>
      <c r="H6" s="7"/>
      <c r="I6" s="7"/>
      <c r="J6" s="7"/>
      <c r="K6" s="7"/>
      <c r="L6" s="7"/>
      <c r="M6" s="7"/>
      <c r="N6" s="7"/>
      <c r="O6" s="7"/>
      <c r="P6" s="8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15.75" customHeight="1">
      <c r="A7" s="7"/>
      <c r="B7" s="19"/>
      <c r="C7" s="23" t="s">
        <v>8</v>
      </c>
      <c r="D7" s="19"/>
      <c r="E7" s="24">
        <v>5280000.0</v>
      </c>
      <c r="F7" s="25">
        <v>60.0</v>
      </c>
      <c r="G7" s="26">
        <f t="shared" ref="G7:G13" si="1">IFERROR(E7/F7)</f>
        <v>88000</v>
      </c>
      <c r="H7" s="7"/>
      <c r="I7" s="7"/>
      <c r="J7" s="7"/>
      <c r="K7" s="7"/>
      <c r="L7" s="7"/>
      <c r="M7" s="7"/>
      <c r="N7" s="7"/>
      <c r="O7" s="7"/>
      <c r="P7" s="8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15.75" customHeight="1">
      <c r="A8" s="7"/>
      <c r="B8" s="19"/>
      <c r="C8" s="23" t="s">
        <v>9</v>
      </c>
      <c r="D8" s="19"/>
      <c r="E8" s="24">
        <v>200000.0</v>
      </c>
      <c r="F8" s="25">
        <v>60.0</v>
      </c>
      <c r="G8" s="26">
        <f t="shared" si="1"/>
        <v>3333.333333</v>
      </c>
      <c r="H8" s="7"/>
      <c r="I8" s="7"/>
      <c r="J8" s="7"/>
      <c r="K8" s="7"/>
      <c r="L8" s="7"/>
      <c r="M8" s="7"/>
      <c r="N8" s="7"/>
      <c r="O8" s="7"/>
      <c r="P8" s="8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15.75" customHeight="1">
      <c r="A9" s="7"/>
      <c r="B9" s="19"/>
      <c r="C9" s="23" t="s">
        <v>10</v>
      </c>
      <c r="D9" s="19"/>
      <c r="E9" s="24">
        <v>600000.0</v>
      </c>
      <c r="F9" s="25">
        <v>36.0</v>
      </c>
      <c r="G9" s="26">
        <f t="shared" si="1"/>
        <v>16666.66667</v>
      </c>
      <c r="H9" s="7"/>
      <c r="I9" s="7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5.75" customHeight="1">
      <c r="A10" s="7"/>
      <c r="B10" s="19"/>
      <c r="C10" s="23" t="s">
        <v>11</v>
      </c>
      <c r="D10" s="19"/>
      <c r="E10" s="24">
        <v>150000.0</v>
      </c>
      <c r="F10" s="25">
        <v>36.0</v>
      </c>
      <c r="G10" s="26">
        <f t="shared" si="1"/>
        <v>4166.666667</v>
      </c>
      <c r="H10" s="7"/>
      <c r="I10" s="7"/>
      <c r="J10" s="7"/>
      <c r="K10" s="7"/>
      <c r="L10" s="7"/>
      <c r="M10" s="7"/>
      <c r="N10" s="7"/>
      <c r="O10" s="7"/>
      <c r="P10" s="8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15.75" customHeight="1">
      <c r="A11" s="7"/>
      <c r="B11" s="19"/>
      <c r="C11" s="23" t="s">
        <v>12</v>
      </c>
      <c r="D11" s="19"/>
      <c r="E11" s="24">
        <v>100000.0</v>
      </c>
      <c r="F11" s="25">
        <v>36.0</v>
      </c>
      <c r="G11" s="26">
        <f t="shared" si="1"/>
        <v>2777.777778</v>
      </c>
      <c r="H11" s="7"/>
      <c r="I11" s="7"/>
      <c r="J11" s="7"/>
      <c r="K11" s="7"/>
      <c r="L11" s="7"/>
      <c r="M11" s="7"/>
      <c r="N11" s="7"/>
      <c r="O11" s="7"/>
      <c r="P11" s="8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5.75" customHeight="1">
      <c r="A12" s="7"/>
      <c r="B12" s="19"/>
      <c r="C12" s="23" t="s">
        <v>13</v>
      </c>
      <c r="D12" s="19"/>
      <c r="E12" s="24">
        <v>0.0</v>
      </c>
      <c r="F12" s="25">
        <v>0.0</v>
      </c>
      <c r="G12" s="26" t="str">
        <f t="shared" si="1"/>
        <v/>
      </c>
      <c r="H12" s="7"/>
      <c r="I12" s="7"/>
      <c r="J12" s="7"/>
      <c r="K12" s="7"/>
      <c r="L12" s="7"/>
      <c r="M12" s="7"/>
      <c r="N12" s="7"/>
      <c r="O12" s="7"/>
      <c r="P12" s="8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5.75" customHeight="1">
      <c r="A13" s="7"/>
      <c r="B13" s="19"/>
      <c r="C13" s="23" t="s">
        <v>14</v>
      </c>
      <c r="D13" s="19"/>
      <c r="E13" s="24">
        <v>0.0</v>
      </c>
      <c r="F13" s="27">
        <v>0.0</v>
      </c>
      <c r="G13" s="28" t="str">
        <f t="shared" si="1"/>
        <v/>
      </c>
      <c r="H13" s="7"/>
      <c r="I13" s="7"/>
      <c r="J13" s="7"/>
      <c r="K13" s="7"/>
      <c r="L13" s="7"/>
      <c r="M13" s="7"/>
      <c r="N13" s="7"/>
      <c r="O13" s="7"/>
      <c r="P13" s="8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5.75" customHeight="1">
      <c r="A14" s="7"/>
      <c r="B14" s="19"/>
      <c r="C14" s="29"/>
      <c r="D14" s="19"/>
      <c r="E14" s="30"/>
      <c r="F14" s="31"/>
      <c r="G14" s="31"/>
      <c r="H14" s="7"/>
      <c r="I14" s="7"/>
      <c r="J14" s="7"/>
      <c r="K14" s="7"/>
      <c r="L14" s="7"/>
      <c r="M14" s="7"/>
      <c r="N14" s="7"/>
      <c r="O14" s="7"/>
      <c r="P14" s="8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5.75" customHeight="1">
      <c r="A15" s="7"/>
      <c r="B15" s="17" t="s">
        <v>15</v>
      </c>
      <c r="C15" s="18"/>
      <c r="D15" s="19"/>
      <c r="E15" s="20">
        <f>SUM(E16:E21)</f>
        <v>700000</v>
      </c>
      <c r="F15" s="10"/>
      <c r="G15" s="7"/>
      <c r="H15" s="7"/>
      <c r="I15" s="7"/>
      <c r="J15" s="7"/>
      <c r="K15" s="7"/>
      <c r="L15" s="7"/>
      <c r="M15" s="7"/>
      <c r="N15" s="7"/>
      <c r="O15" s="7"/>
      <c r="P15" s="8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5.75" customHeight="1">
      <c r="A16" s="7"/>
      <c r="B16" s="19"/>
      <c r="C16" s="23" t="s">
        <v>16</v>
      </c>
      <c r="D16" s="19"/>
      <c r="E16" s="24">
        <v>500000.0</v>
      </c>
      <c r="F16" s="10"/>
      <c r="G16" s="7"/>
      <c r="H16" s="7"/>
      <c r="I16" s="7"/>
      <c r="J16" s="7"/>
      <c r="K16" s="7"/>
      <c r="L16" s="7"/>
      <c r="M16" s="7"/>
      <c r="N16" s="7"/>
      <c r="O16" s="7"/>
      <c r="P16" s="8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5.75" customHeight="1">
      <c r="A17" s="7"/>
      <c r="B17" s="19"/>
      <c r="C17" s="23" t="s">
        <v>17</v>
      </c>
      <c r="D17" s="19"/>
      <c r="E17" s="24">
        <v>200000.0</v>
      </c>
      <c r="F17" s="10"/>
      <c r="G17" s="7"/>
      <c r="H17" s="7"/>
      <c r="I17" s="7"/>
      <c r="J17" s="7"/>
      <c r="K17" s="7"/>
      <c r="L17" s="7"/>
      <c r="M17" s="7"/>
      <c r="N17" s="7"/>
      <c r="O17" s="7"/>
      <c r="P17" s="8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5.75" customHeight="1">
      <c r="A18" s="7"/>
      <c r="B18" s="32"/>
      <c r="C18" s="23" t="s">
        <v>18</v>
      </c>
      <c r="D18" s="19"/>
      <c r="E18" s="24">
        <v>0.0</v>
      </c>
      <c r="F18" s="10"/>
      <c r="G18" s="7"/>
      <c r="H18" s="7"/>
      <c r="I18" s="7"/>
      <c r="J18" s="7"/>
      <c r="K18" s="7"/>
      <c r="L18" s="7"/>
      <c r="M18" s="7"/>
      <c r="N18" s="7"/>
      <c r="O18" s="7"/>
      <c r="P18" s="8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5.75" customHeight="1">
      <c r="A19" s="7"/>
      <c r="B19" s="32"/>
      <c r="C19" s="23" t="s">
        <v>19</v>
      </c>
      <c r="D19" s="19"/>
      <c r="E19" s="24">
        <v>0.0</v>
      </c>
      <c r="F19" s="10"/>
      <c r="G19" s="7"/>
      <c r="H19" s="7"/>
      <c r="I19" s="7"/>
      <c r="J19" s="7"/>
      <c r="K19" s="7"/>
      <c r="L19" s="7"/>
      <c r="M19" s="7"/>
      <c r="N19" s="7"/>
      <c r="O19" s="7"/>
      <c r="P19" s="8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5.75" customHeight="1">
      <c r="A20" s="7"/>
      <c r="B20" s="32"/>
      <c r="C20" s="23" t="s">
        <v>20</v>
      </c>
      <c r="D20" s="19"/>
      <c r="E20" s="24">
        <v>0.0</v>
      </c>
      <c r="F20" s="10"/>
      <c r="G20" s="7"/>
      <c r="H20" s="7"/>
      <c r="I20" s="7"/>
      <c r="J20" s="7"/>
      <c r="K20" s="7"/>
      <c r="L20" s="7"/>
      <c r="M20" s="7"/>
      <c r="N20" s="7"/>
      <c r="O20" s="7"/>
      <c r="P20" s="8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5.75" customHeight="1">
      <c r="A21" s="7"/>
      <c r="B21" s="19"/>
      <c r="C21" s="29"/>
      <c r="D21" s="19"/>
      <c r="E21" s="30"/>
      <c r="F21" s="10"/>
      <c r="G21" s="7"/>
      <c r="H21" s="7"/>
      <c r="I21" s="7"/>
      <c r="J21" s="7"/>
      <c r="K21" s="7"/>
      <c r="L21" s="7"/>
      <c r="M21" s="7"/>
      <c r="N21" s="7"/>
      <c r="O21" s="7"/>
      <c r="P21" s="8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5.75" customHeight="1">
      <c r="A22" s="7"/>
      <c r="B22" s="17" t="s">
        <v>21</v>
      </c>
      <c r="C22" s="33"/>
      <c r="D22" s="20">
        <f t="shared" ref="D22:E22" si="2">SUM(D23:D31)</f>
        <v>2304410</v>
      </c>
      <c r="E22" s="34">
        <f t="shared" si="2"/>
        <v>6913230</v>
      </c>
      <c r="F22" s="10"/>
      <c r="G22" s="7"/>
      <c r="H22" s="7"/>
      <c r="I22" s="7"/>
      <c r="J22" s="7"/>
      <c r="K22" s="7"/>
      <c r="L22" s="7"/>
      <c r="M22" s="7"/>
      <c r="N22" s="7"/>
      <c r="O22" s="7"/>
      <c r="P22" s="8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5.75" customHeight="1">
      <c r="A23" s="7"/>
      <c r="B23" s="19"/>
      <c r="C23" s="35" t="s">
        <v>22</v>
      </c>
      <c r="D23" s="36">
        <v>300000.0</v>
      </c>
      <c r="E23" s="37">
        <f t="shared" ref="E23:E30" si="3">D23*3</f>
        <v>900000</v>
      </c>
      <c r="F23" s="10"/>
      <c r="G23" s="7"/>
      <c r="H23" s="7"/>
      <c r="I23" s="7"/>
      <c r="J23" s="7"/>
      <c r="K23" s="7"/>
      <c r="L23" s="7"/>
      <c r="M23" s="7"/>
      <c r="N23" s="7"/>
      <c r="O23" s="7"/>
      <c r="P23" s="8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5.75" customHeight="1">
      <c r="A24" s="7"/>
      <c r="B24" s="19"/>
      <c r="C24" s="23" t="s">
        <v>23</v>
      </c>
      <c r="D24" s="38">
        <v>500000.0</v>
      </c>
      <c r="E24" s="30">
        <f t="shared" si="3"/>
        <v>1500000</v>
      </c>
      <c r="F24" s="10"/>
      <c r="G24" s="7"/>
      <c r="H24" s="7"/>
      <c r="I24" s="7"/>
      <c r="J24" s="7"/>
      <c r="K24" s="7"/>
      <c r="L24" s="7"/>
      <c r="M24" s="7"/>
      <c r="N24" s="7"/>
      <c r="O24" s="7"/>
      <c r="P24" s="8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5.75" customHeight="1">
      <c r="A25" s="7"/>
      <c r="B25" s="19"/>
      <c r="C25" s="23" t="s">
        <v>24</v>
      </c>
      <c r="D25" s="38">
        <v>494410.0</v>
      </c>
      <c r="E25" s="30">
        <f t="shared" si="3"/>
        <v>1483230</v>
      </c>
      <c r="F25" s="10"/>
      <c r="G25" s="7"/>
      <c r="H25" s="7"/>
      <c r="I25" s="7"/>
      <c r="J25" s="7"/>
      <c r="K25" s="7"/>
      <c r="L25" s="7"/>
      <c r="M25" s="7"/>
      <c r="N25" s="7"/>
      <c r="O25" s="7"/>
      <c r="P25" s="8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5.75" customHeight="1">
      <c r="A26" s="7"/>
      <c r="B26" s="19"/>
      <c r="C26" s="23" t="s">
        <v>25</v>
      </c>
      <c r="D26" s="38">
        <v>500000.0</v>
      </c>
      <c r="E26" s="30">
        <f t="shared" si="3"/>
        <v>1500000</v>
      </c>
      <c r="F26" s="10"/>
      <c r="G26" s="7"/>
      <c r="H26" s="7"/>
      <c r="I26" s="7"/>
      <c r="J26" s="7"/>
      <c r="K26" s="7"/>
      <c r="L26" s="7"/>
      <c r="M26" s="7"/>
      <c r="N26" s="7"/>
      <c r="O26" s="7"/>
      <c r="P26" s="8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5.75" customHeight="1">
      <c r="A27" s="7"/>
      <c r="B27" s="19"/>
      <c r="C27" s="23" t="s">
        <v>26</v>
      </c>
      <c r="D27" s="38">
        <v>270000.0</v>
      </c>
      <c r="E27" s="30">
        <f t="shared" si="3"/>
        <v>810000</v>
      </c>
      <c r="F27" s="10"/>
      <c r="G27" s="7"/>
      <c r="H27" s="7"/>
      <c r="I27" s="7"/>
      <c r="J27" s="7"/>
      <c r="K27" s="7"/>
      <c r="L27" s="7"/>
      <c r="M27" s="7"/>
      <c r="N27" s="7"/>
      <c r="O27" s="7"/>
      <c r="P27" s="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5.75" customHeight="1">
      <c r="A28" s="7"/>
      <c r="B28" s="19"/>
      <c r="C28" s="23" t="s">
        <v>27</v>
      </c>
      <c r="D28" s="38">
        <v>150000.0</v>
      </c>
      <c r="E28" s="30">
        <f t="shared" si="3"/>
        <v>450000</v>
      </c>
      <c r="F28" s="10"/>
      <c r="G28" s="7"/>
      <c r="H28" s="7"/>
      <c r="I28" s="7"/>
      <c r="J28" s="7"/>
      <c r="K28" s="7"/>
      <c r="L28" s="7"/>
      <c r="M28" s="7"/>
      <c r="N28" s="7"/>
      <c r="O28" s="7"/>
      <c r="P28" s="8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5.75" customHeight="1">
      <c r="A29" s="7"/>
      <c r="B29" s="19"/>
      <c r="C29" s="23" t="s">
        <v>28</v>
      </c>
      <c r="D29" s="38">
        <v>30000.0</v>
      </c>
      <c r="E29" s="30">
        <f t="shared" si="3"/>
        <v>90000</v>
      </c>
      <c r="F29" s="10"/>
      <c r="G29" s="7"/>
      <c r="H29" s="7"/>
      <c r="I29" s="7"/>
      <c r="J29" s="7"/>
      <c r="K29" s="7"/>
      <c r="L29" s="7"/>
      <c r="M29" s="7"/>
      <c r="N29" s="7"/>
      <c r="O29" s="7"/>
      <c r="P29" s="8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5.75" customHeight="1">
      <c r="A30" s="7"/>
      <c r="B30" s="19"/>
      <c r="C30" s="23" t="s">
        <v>29</v>
      </c>
      <c r="D30" s="38">
        <v>60000.0</v>
      </c>
      <c r="E30" s="30">
        <f t="shared" si="3"/>
        <v>180000</v>
      </c>
      <c r="F30" s="10"/>
      <c r="G30" s="7"/>
      <c r="H30" s="7"/>
      <c r="I30" s="7"/>
      <c r="J30" s="7"/>
      <c r="K30" s="7"/>
      <c r="L30" s="7"/>
      <c r="M30" s="7"/>
      <c r="N30" s="7"/>
      <c r="O30" s="7"/>
      <c r="P30" s="8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5.75" customHeight="1">
      <c r="A31" s="39"/>
      <c r="B31" s="32"/>
      <c r="C31" s="40"/>
      <c r="D31" s="41"/>
      <c r="E31" s="42"/>
      <c r="F31" s="10"/>
      <c r="G31" s="39"/>
      <c r="H31" s="39"/>
      <c r="I31" s="39"/>
      <c r="J31" s="39"/>
      <c r="K31" s="39"/>
      <c r="L31" s="39"/>
      <c r="M31" s="39"/>
      <c r="N31" s="39"/>
      <c r="O31" s="39"/>
      <c r="P31" s="43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ht="15.75" customHeight="1">
      <c r="A32" s="7"/>
      <c r="B32" s="17" t="s">
        <v>30</v>
      </c>
      <c r="C32" s="44"/>
      <c r="D32" s="45"/>
      <c r="E32" s="20">
        <f>SUM(E33:E36)</f>
        <v>0</v>
      </c>
      <c r="F32" s="10"/>
      <c r="G32" s="7"/>
      <c r="H32" s="7"/>
      <c r="I32" s="7"/>
      <c r="J32" s="7"/>
      <c r="K32" s="7"/>
      <c r="L32" s="7"/>
      <c r="M32" s="7"/>
      <c r="N32" s="7"/>
      <c r="O32" s="7"/>
      <c r="P32" s="8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5.75" customHeight="1">
      <c r="A33" s="7"/>
      <c r="B33" s="46"/>
      <c r="C33" s="35" t="s">
        <v>31</v>
      </c>
      <c r="D33" s="47"/>
      <c r="E33" s="48"/>
      <c r="F33" s="10"/>
      <c r="G33" s="7"/>
      <c r="H33" s="7"/>
      <c r="I33" s="7"/>
      <c r="J33" s="7"/>
      <c r="K33" s="7"/>
      <c r="L33" s="7"/>
      <c r="M33" s="7"/>
      <c r="N33" s="7"/>
      <c r="O33" s="7"/>
      <c r="P33" s="8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15.75" customHeight="1">
      <c r="A34" s="7"/>
      <c r="B34" s="32"/>
      <c r="C34" s="23" t="s">
        <v>32</v>
      </c>
      <c r="D34" s="48"/>
      <c r="E34" s="48">
        <v>0.0</v>
      </c>
      <c r="F34" s="10"/>
      <c r="G34" s="7"/>
      <c r="H34" s="7"/>
      <c r="I34" s="7"/>
      <c r="J34" s="7"/>
      <c r="K34" s="7"/>
      <c r="L34" s="7"/>
      <c r="M34" s="7"/>
      <c r="N34" s="7"/>
      <c r="O34" s="7"/>
      <c r="P34" s="8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5.75" customHeight="1">
      <c r="A35" s="7"/>
      <c r="B35" s="32"/>
      <c r="C35" s="23" t="s">
        <v>33</v>
      </c>
      <c r="D35" s="48"/>
      <c r="E35" s="48">
        <v>0.0</v>
      </c>
      <c r="F35" s="10"/>
      <c r="G35" s="7"/>
      <c r="H35" s="7"/>
      <c r="I35" s="7"/>
      <c r="J35" s="7"/>
      <c r="K35" s="7"/>
      <c r="L35" s="7"/>
      <c r="M35" s="7"/>
      <c r="N35" s="7"/>
      <c r="O35" s="7"/>
      <c r="P35" s="8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5.75" customHeight="1">
      <c r="A36" s="39"/>
      <c r="B36" s="49"/>
      <c r="C36" s="50"/>
      <c r="D36" s="51"/>
      <c r="E36" s="41"/>
      <c r="F36" s="10"/>
      <c r="G36" s="39"/>
      <c r="H36" s="39"/>
      <c r="I36" s="39"/>
      <c r="J36" s="39"/>
      <c r="K36" s="39"/>
      <c r="L36" s="39"/>
      <c r="M36" s="39"/>
      <c r="N36" s="39"/>
      <c r="O36" s="39"/>
      <c r="P36" s="43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ht="15.75" customHeight="1">
      <c r="A37" s="7"/>
      <c r="B37" s="17" t="s">
        <v>34</v>
      </c>
      <c r="C37" s="44"/>
      <c r="D37" s="45"/>
      <c r="E37" s="20">
        <f>SUM(E6,E15,E22,E32)*10%</f>
        <v>1394323</v>
      </c>
      <c r="F37" s="10"/>
      <c r="G37" s="7"/>
      <c r="H37" s="7"/>
      <c r="I37" s="7"/>
      <c r="J37" s="7"/>
      <c r="K37" s="7"/>
      <c r="L37" s="7"/>
      <c r="M37" s="7"/>
      <c r="N37" s="7"/>
      <c r="O37" s="7"/>
      <c r="P37" s="8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5.75" customHeight="1">
      <c r="A38" s="7"/>
      <c r="B38" s="52"/>
      <c r="C38" s="52"/>
      <c r="D38" s="53"/>
      <c r="E38" s="53"/>
      <c r="F38" s="10"/>
      <c r="G38" s="7"/>
      <c r="H38" s="7"/>
      <c r="I38" s="7"/>
      <c r="J38" s="7"/>
      <c r="K38" s="7"/>
      <c r="L38" s="7"/>
      <c r="M38" s="7"/>
      <c r="N38" s="7"/>
      <c r="O38" s="7"/>
      <c r="P38" s="8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5.75" customHeight="1">
      <c r="A39" s="7"/>
      <c r="B39" s="17" t="s">
        <v>35</v>
      </c>
      <c r="C39" s="44"/>
      <c r="D39" s="45"/>
      <c r="E39" s="20">
        <f>SUM(E6,E15,E22,E32,E37)</f>
        <v>15337553</v>
      </c>
      <c r="F39" s="10"/>
      <c r="G39" s="7"/>
      <c r="H39" s="7"/>
      <c r="I39" s="7"/>
      <c r="J39" s="7"/>
      <c r="K39" s="7"/>
      <c r="L39" s="7"/>
      <c r="M39" s="7"/>
      <c r="N39" s="7"/>
      <c r="O39" s="7"/>
      <c r="P39" s="8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5.75" customHeight="1">
      <c r="A40" s="7"/>
      <c r="B40" s="7"/>
      <c r="C40" s="7"/>
      <c r="D40" s="54"/>
      <c r="E40" s="54"/>
      <c r="F40" s="10"/>
      <c r="G40" s="7"/>
      <c r="H40" s="7"/>
      <c r="I40" s="7"/>
      <c r="J40" s="7"/>
      <c r="K40" s="7"/>
      <c r="L40" s="7"/>
      <c r="M40" s="7"/>
      <c r="N40" s="7"/>
      <c r="O40" s="7"/>
      <c r="P40" s="8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0.1" defaultRowHeight="15.0" outlineLevelCol="1"/>
  <cols>
    <col customWidth="1" min="1" max="1" width="6.0"/>
    <col customWidth="1" min="2" max="2" width="4.4"/>
    <col customWidth="1" min="3" max="3" width="20.3"/>
    <col customWidth="1" min="4" max="6" width="11.4"/>
    <col customWidth="1" hidden="1" min="7" max="7" width="5.4"/>
    <col customWidth="1" hidden="1" min="8" max="23" width="5.4" outlineLevel="1"/>
    <col customWidth="1" hidden="1" min="24" max="43" width="4.8" outlineLevel="1"/>
  </cols>
  <sheetData>
    <row r="1" ht="15.75" customHeight="1"/>
    <row r="2" ht="15.75" customHeight="1">
      <c r="A2" s="5"/>
      <c r="B2" s="6" t="s">
        <v>36</v>
      </c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ht="15.75" customHeight="1">
      <c r="A3" s="5"/>
      <c r="B3" s="9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ht="15.75" customHeight="1"/>
    <row r="5" ht="19.5" customHeight="1">
      <c r="A5" s="7"/>
      <c r="B5" s="55"/>
      <c r="C5" s="55"/>
      <c r="D5" s="56"/>
      <c r="E5" s="57" t="s">
        <v>37</v>
      </c>
      <c r="F5" s="56"/>
      <c r="G5" s="55"/>
      <c r="H5" s="55">
        <v>1.0</v>
      </c>
      <c r="I5" s="55">
        <v>1.0</v>
      </c>
      <c r="J5" s="55">
        <v>1.0</v>
      </c>
      <c r="K5" s="55">
        <v>1.0</v>
      </c>
      <c r="L5" s="55">
        <v>1.0</v>
      </c>
      <c r="M5" s="55">
        <v>1.0</v>
      </c>
      <c r="N5" s="55">
        <v>1.0</v>
      </c>
      <c r="O5" s="55">
        <v>1.0</v>
      </c>
      <c r="P5" s="55">
        <v>1.0</v>
      </c>
      <c r="Q5" s="55">
        <v>1.0</v>
      </c>
      <c r="R5" s="55">
        <v>1.0</v>
      </c>
      <c r="S5" s="55">
        <v>1.0</v>
      </c>
      <c r="T5" s="55">
        <v>2.0</v>
      </c>
      <c r="U5" s="55">
        <v>2.0</v>
      </c>
      <c r="V5" s="55">
        <v>2.0</v>
      </c>
      <c r="W5" s="55">
        <v>2.0</v>
      </c>
      <c r="X5" s="55">
        <v>2.0</v>
      </c>
      <c r="Y5" s="55">
        <v>2.0</v>
      </c>
      <c r="Z5" s="55">
        <v>2.0</v>
      </c>
      <c r="AA5" s="55">
        <v>2.0</v>
      </c>
      <c r="AB5" s="55">
        <v>2.0</v>
      </c>
      <c r="AC5" s="55">
        <v>2.0</v>
      </c>
      <c r="AD5" s="55">
        <v>2.0</v>
      </c>
      <c r="AE5" s="55">
        <v>2.0</v>
      </c>
      <c r="AF5" s="55">
        <v>3.0</v>
      </c>
      <c r="AG5" s="55">
        <v>3.0</v>
      </c>
      <c r="AH5" s="55">
        <v>3.0</v>
      </c>
      <c r="AI5" s="55">
        <v>3.0</v>
      </c>
      <c r="AJ5" s="55">
        <v>3.0</v>
      </c>
      <c r="AK5" s="55">
        <v>3.0</v>
      </c>
      <c r="AL5" s="55">
        <v>3.0</v>
      </c>
      <c r="AM5" s="55">
        <v>3.0</v>
      </c>
      <c r="AN5" s="55">
        <v>3.0</v>
      </c>
      <c r="AO5" s="55">
        <v>3.0</v>
      </c>
      <c r="AP5" s="55">
        <v>3.0</v>
      </c>
      <c r="AQ5" s="55">
        <v>3.0</v>
      </c>
    </row>
    <row r="6" ht="42.75" customHeight="1">
      <c r="A6" s="7"/>
      <c r="B6" s="58"/>
      <c r="C6" s="58"/>
      <c r="D6" s="59" t="s">
        <v>38</v>
      </c>
      <c r="E6" s="59" t="s">
        <v>39</v>
      </c>
      <c r="F6" s="59" t="s">
        <v>40</v>
      </c>
      <c r="G6" s="60"/>
      <c r="H6" s="60">
        <v>1.0</v>
      </c>
      <c r="I6" s="60">
        <v>2.0</v>
      </c>
      <c r="J6" s="60">
        <v>3.0</v>
      </c>
      <c r="K6" s="60">
        <v>4.0</v>
      </c>
      <c r="L6" s="55">
        <v>5.0</v>
      </c>
      <c r="M6" s="60">
        <v>6.0</v>
      </c>
      <c r="N6" s="60">
        <v>7.0</v>
      </c>
      <c r="O6" s="60">
        <v>8.0</v>
      </c>
      <c r="P6" s="60">
        <v>9.0</v>
      </c>
      <c r="Q6" s="55">
        <v>10.0</v>
      </c>
      <c r="R6" s="60">
        <v>11.0</v>
      </c>
      <c r="S6" s="60">
        <v>12.0</v>
      </c>
      <c r="T6" s="60">
        <v>13.0</v>
      </c>
      <c r="U6" s="55">
        <v>14.0</v>
      </c>
      <c r="V6" s="60">
        <v>15.0</v>
      </c>
      <c r="W6" s="60">
        <v>16.0</v>
      </c>
      <c r="X6" s="60">
        <v>17.0</v>
      </c>
      <c r="Y6" s="55">
        <v>18.0</v>
      </c>
      <c r="Z6" s="60">
        <v>19.0</v>
      </c>
      <c r="AA6" s="60">
        <v>20.0</v>
      </c>
      <c r="AB6" s="60">
        <v>21.0</v>
      </c>
      <c r="AC6" s="55">
        <v>22.0</v>
      </c>
      <c r="AD6" s="60">
        <v>23.0</v>
      </c>
      <c r="AE6" s="60">
        <v>24.0</v>
      </c>
      <c r="AF6" s="60">
        <v>25.0</v>
      </c>
      <c r="AG6" s="55">
        <v>26.0</v>
      </c>
      <c r="AH6" s="60">
        <v>27.0</v>
      </c>
      <c r="AI6" s="60">
        <v>28.0</v>
      </c>
      <c r="AJ6" s="60">
        <v>29.0</v>
      </c>
      <c r="AK6" s="55">
        <v>30.0</v>
      </c>
      <c r="AL6" s="60">
        <v>31.0</v>
      </c>
      <c r="AM6" s="60">
        <v>32.0</v>
      </c>
      <c r="AN6" s="60">
        <v>33.0</v>
      </c>
      <c r="AO6" s="55">
        <v>34.0</v>
      </c>
      <c r="AP6" s="60">
        <v>35.0</v>
      </c>
      <c r="AQ6" s="60">
        <v>36.0</v>
      </c>
    </row>
    <row r="7" ht="15.75" customHeight="1">
      <c r="A7" s="5"/>
      <c r="B7" s="61" t="s">
        <v>41</v>
      </c>
      <c r="C7" s="62"/>
      <c r="D7" s="63"/>
      <c r="E7" s="64"/>
      <c r="F7" s="63"/>
      <c r="G7" s="65"/>
      <c r="H7" s="65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5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ht="15.75" customHeight="1">
      <c r="A8" s="5"/>
      <c r="B8" s="61"/>
      <c r="C8" s="68" t="s">
        <v>42</v>
      </c>
      <c r="D8" s="69">
        <v>6050.0</v>
      </c>
      <c r="E8" s="69">
        <v>6655.0</v>
      </c>
      <c r="F8" s="69">
        <v>6900.0</v>
      </c>
      <c r="G8" s="70" t="str">
        <f t="shared" ref="G8:H8" si="1">C8</f>
        <v>Термопанели Эконом</v>
      </c>
      <c r="H8" s="71">
        <f t="shared" si="1"/>
        <v>6050</v>
      </c>
      <c r="I8" s="72">
        <f t="shared" ref="I8:S8" si="2">H8</f>
        <v>6050</v>
      </c>
      <c r="J8" s="72">
        <f t="shared" si="2"/>
        <v>6050</v>
      </c>
      <c r="K8" s="72">
        <f t="shared" si="2"/>
        <v>6050</v>
      </c>
      <c r="L8" s="72">
        <f t="shared" si="2"/>
        <v>6050</v>
      </c>
      <c r="M8" s="72">
        <f t="shared" si="2"/>
        <v>6050</v>
      </c>
      <c r="N8" s="72">
        <f t="shared" si="2"/>
        <v>6050</v>
      </c>
      <c r="O8" s="72">
        <f t="shared" si="2"/>
        <v>6050</v>
      </c>
      <c r="P8" s="72">
        <f t="shared" si="2"/>
        <v>6050</v>
      </c>
      <c r="Q8" s="72">
        <f t="shared" si="2"/>
        <v>6050</v>
      </c>
      <c r="R8" s="72">
        <f t="shared" si="2"/>
        <v>6050</v>
      </c>
      <c r="S8" s="73">
        <f t="shared" si="2"/>
        <v>6050</v>
      </c>
      <c r="T8" s="72">
        <f t="shared" ref="T8:T12" si="7">E8</f>
        <v>6655</v>
      </c>
      <c r="U8" s="72">
        <f t="shared" ref="U8:AE8" si="3">T8</f>
        <v>6655</v>
      </c>
      <c r="V8" s="72">
        <f t="shared" si="3"/>
        <v>6655</v>
      </c>
      <c r="W8" s="72">
        <f t="shared" si="3"/>
        <v>6655</v>
      </c>
      <c r="X8" s="72">
        <f t="shared" si="3"/>
        <v>6655</v>
      </c>
      <c r="Y8" s="72">
        <f t="shared" si="3"/>
        <v>6655</v>
      </c>
      <c r="Z8" s="72">
        <f t="shared" si="3"/>
        <v>6655</v>
      </c>
      <c r="AA8" s="72">
        <f t="shared" si="3"/>
        <v>6655</v>
      </c>
      <c r="AB8" s="72">
        <f t="shared" si="3"/>
        <v>6655</v>
      </c>
      <c r="AC8" s="72">
        <f t="shared" si="3"/>
        <v>6655</v>
      </c>
      <c r="AD8" s="72">
        <f t="shared" si="3"/>
        <v>6655</v>
      </c>
      <c r="AE8" s="72">
        <f t="shared" si="3"/>
        <v>6655</v>
      </c>
      <c r="AF8" s="71">
        <f t="shared" ref="AF8:AF12" si="9">F8</f>
        <v>6900</v>
      </c>
      <c r="AG8" s="72">
        <f t="shared" ref="AG8:AQ8" si="4">AF8</f>
        <v>6900</v>
      </c>
      <c r="AH8" s="72">
        <f t="shared" si="4"/>
        <v>6900</v>
      </c>
      <c r="AI8" s="72">
        <f t="shared" si="4"/>
        <v>6900</v>
      </c>
      <c r="AJ8" s="72">
        <f t="shared" si="4"/>
        <v>6900</v>
      </c>
      <c r="AK8" s="72">
        <f t="shared" si="4"/>
        <v>6900</v>
      </c>
      <c r="AL8" s="72">
        <f t="shared" si="4"/>
        <v>6900</v>
      </c>
      <c r="AM8" s="72">
        <f t="shared" si="4"/>
        <v>6900</v>
      </c>
      <c r="AN8" s="72">
        <f t="shared" si="4"/>
        <v>6900</v>
      </c>
      <c r="AO8" s="72">
        <f t="shared" si="4"/>
        <v>6900</v>
      </c>
      <c r="AP8" s="72">
        <f t="shared" si="4"/>
        <v>6900</v>
      </c>
      <c r="AQ8" s="73">
        <f t="shared" si="4"/>
        <v>6900</v>
      </c>
    </row>
    <row r="9" ht="15.75" customHeight="1">
      <c r="A9" s="5"/>
      <c r="B9" s="61"/>
      <c r="C9" s="68" t="s">
        <v>43</v>
      </c>
      <c r="D9" s="69">
        <v>9470.0</v>
      </c>
      <c r="E9" s="69">
        <v>9900.0</v>
      </c>
      <c r="F9" s="69">
        <v>10200.0</v>
      </c>
      <c r="G9" s="70" t="str">
        <f t="shared" ref="G9:H9" si="5">C9</f>
        <v>Термопанели Премиум</v>
      </c>
      <c r="H9" s="71">
        <f t="shared" si="5"/>
        <v>9470</v>
      </c>
      <c r="I9" s="72">
        <f t="shared" ref="I9:S9" si="6">H9</f>
        <v>9470</v>
      </c>
      <c r="J9" s="72">
        <f t="shared" si="6"/>
        <v>9470</v>
      </c>
      <c r="K9" s="72">
        <f t="shared" si="6"/>
        <v>9470</v>
      </c>
      <c r="L9" s="72">
        <f t="shared" si="6"/>
        <v>9470</v>
      </c>
      <c r="M9" s="72">
        <f t="shared" si="6"/>
        <v>9470</v>
      </c>
      <c r="N9" s="72">
        <f t="shared" si="6"/>
        <v>9470</v>
      </c>
      <c r="O9" s="72">
        <f t="shared" si="6"/>
        <v>9470</v>
      </c>
      <c r="P9" s="72">
        <f t="shared" si="6"/>
        <v>9470</v>
      </c>
      <c r="Q9" s="72">
        <f t="shared" si="6"/>
        <v>9470</v>
      </c>
      <c r="R9" s="72">
        <f t="shared" si="6"/>
        <v>9470</v>
      </c>
      <c r="S9" s="73">
        <f t="shared" si="6"/>
        <v>9470</v>
      </c>
      <c r="T9" s="72">
        <f t="shared" si="7"/>
        <v>9900</v>
      </c>
      <c r="U9" s="72">
        <f t="shared" ref="U9:AE9" si="8">T9</f>
        <v>9900</v>
      </c>
      <c r="V9" s="72">
        <f t="shared" si="8"/>
        <v>9900</v>
      </c>
      <c r="W9" s="72">
        <f t="shared" si="8"/>
        <v>9900</v>
      </c>
      <c r="X9" s="72">
        <f t="shared" si="8"/>
        <v>9900</v>
      </c>
      <c r="Y9" s="72">
        <f t="shared" si="8"/>
        <v>9900</v>
      </c>
      <c r="Z9" s="72">
        <f t="shared" si="8"/>
        <v>9900</v>
      </c>
      <c r="AA9" s="72">
        <f t="shared" si="8"/>
        <v>9900</v>
      </c>
      <c r="AB9" s="72">
        <f t="shared" si="8"/>
        <v>9900</v>
      </c>
      <c r="AC9" s="72">
        <f t="shared" si="8"/>
        <v>9900</v>
      </c>
      <c r="AD9" s="72">
        <f t="shared" si="8"/>
        <v>9900</v>
      </c>
      <c r="AE9" s="72">
        <f t="shared" si="8"/>
        <v>9900</v>
      </c>
      <c r="AF9" s="71">
        <f t="shared" si="9"/>
        <v>10200</v>
      </c>
      <c r="AG9" s="72">
        <f t="shared" ref="AG9:AQ9" si="10">AF9</f>
        <v>10200</v>
      </c>
      <c r="AH9" s="72">
        <f t="shared" si="10"/>
        <v>10200</v>
      </c>
      <c r="AI9" s="72">
        <f t="shared" si="10"/>
        <v>10200</v>
      </c>
      <c r="AJ9" s="72">
        <f t="shared" si="10"/>
        <v>10200</v>
      </c>
      <c r="AK9" s="72">
        <f t="shared" si="10"/>
        <v>10200</v>
      </c>
      <c r="AL9" s="72">
        <f t="shared" si="10"/>
        <v>10200</v>
      </c>
      <c r="AM9" s="72">
        <f t="shared" si="10"/>
        <v>10200</v>
      </c>
      <c r="AN9" s="72">
        <f t="shared" si="10"/>
        <v>10200</v>
      </c>
      <c r="AO9" s="72">
        <f t="shared" si="10"/>
        <v>10200</v>
      </c>
      <c r="AP9" s="72">
        <f t="shared" si="10"/>
        <v>10200</v>
      </c>
      <c r="AQ9" s="73">
        <f t="shared" si="10"/>
        <v>10200</v>
      </c>
    </row>
    <row r="10" ht="15.75" customHeight="1">
      <c r="A10" s="5"/>
      <c r="B10" s="61"/>
      <c r="C10" s="68" t="s">
        <v>44</v>
      </c>
      <c r="D10" s="69">
        <v>600000.0</v>
      </c>
      <c r="E10" s="69">
        <v>660000.0</v>
      </c>
      <c r="F10" s="69">
        <v>726000.0</v>
      </c>
      <c r="G10" s="70" t="str">
        <f t="shared" ref="G10:H10" si="11">C10</f>
        <v>ФАД</v>
      </c>
      <c r="H10" s="71">
        <f t="shared" si="11"/>
        <v>600000</v>
      </c>
      <c r="I10" s="72">
        <f t="shared" ref="I10:S10" si="12">H10</f>
        <v>600000</v>
      </c>
      <c r="J10" s="72">
        <f t="shared" si="12"/>
        <v>600000</v>
      </c>
      <c r="K10" s="72">
        <f t="shared" si="12"/>
        <v>600000</v>
      </c>
      <c r="L10" s="72">
        <f t="shared" si="12"/>
        <v>600000</v>
      </c>
      <c r="M10" s="72">
        <f t="shared" si="12"/>
        <v>600000</v>
      </c>
      <c r="N10" s="72">
        <f t="shared" si="12"/>
        <v>600000</v>
      </c>
      <c r="O10" s="72">
        <f t="shared" si="12"/>
        <v>600000</v>
      </c>
      <c r="P10" s="72">
        <f t="shared" si="12"/>
        <v>600000</v>
      </c>
      <c r="Q10" s="72">
        <f t="shared" si="12"/>
        <v>600000</v>
      </c>
      <c r="R10" s="72">
        <f t="shared" si="12"/>
        <v>600000</v>
      </c>
      <c r="S10" s="73">
        <f t="shared" si="12"/>
        <v>600000</v>
      </c>
      <c r="T10" s="72">
        <f t="shared" si="7"/>
        <v>660000</v>
      </c>
      <c r="U10" s="72">
        <f t="shared" ref="U10:AE10" si="13">T10</f>
        <v>660000</v>
      </c>
      <c r="V10" s="72">
        <f t="shared" si="13"/>
        <v>660000</v>
      </c>
      <c r="W10" s="72">
        <f t="shared" si="13"/>
        <v>660000</v>
      </c>
      <c r="X10" s="72">
        <f t="shared" si="13"/>
        <v>660000</v>
      </c>
      <c r="Y10" s="72">
        <f t="shared" si="13"/>
        <v>660000</v>
      </c>
      <c r="Z10" s="72">
        <f t="shared" si="13"/>
        <v>660000</v>
      </c>
      <c r="AA10" s="72">
        <f t="shared" si="13"/>
        <v>660000</v>
      </c>
      <c r="AB10" s="72">
        <f t="shared" si="13"/>
        <v>660000</v>
      </c>
      <c r="AC10" s="72">
        <f t="shared" si="13"/>
        <v>660000</v>
      </c>
      <c r="AD10" s="72">
        <f t="shared" si="13"/>
        <v>660000</v>
      </c>
      <c r="AE10" s="72">
        <f t="shared" si="13"/>
        <v>660000</v>
      </c>
      <c r="AF10" s="71">
        <f t="shared" si="9"/>
        <v>726000</v>
      </c>
      <c r="AG10" s="72">
        <f t="shared" ref="AG10:AQ10" si="14">AF10</f>
        <v>726000</v>
      </c>
      <c r="AH10" s="72">
        <f t="shared" si="14"/>
        <v>726000</v>
      </c>
      <c r="AI10" s="72">
        <f t="shared" si="14"/>
        <v>726000</v>
      </c>
      <c r="AJ10" s="72">
        <f t="shared" si="14"/>
        <v>726000</v>
      </c>
      <c r="AK10" s="72">
        <f t="shared" si="14"/>
        <v>726000</v>
      </c>
      <c r="AL10" s="72">
        <f t="shared" si="14"/>
        <v>726000</v>
      </c>
      <c r="AM10" s="72">
        <f t="shared" si="14"/>
        <v>726000</v>
      </c>
      <c r="AN10" s="72">
        <f t="shared" si="14"/>
        <v>726000</v>
      </c>
      <c r="AO10" s="72">
        <f t="shared" si="14"/>
        <v>726000</v>
      </c>
      <c r="AP10" s="72">
        <f t="shared" si="14"/>
        <v>726000</v>
      </c>
      <c r="AQ10" s="73">
        <f t="shared" si="14"/>
        <v>726000</v>
      </c>
    </row>
    <row r="11" ht="15.75" customHeight="1">
      <c r="A11" s="5"/>
      <c r="B11" s="61"/>
      <c r="C11" s="68" t="s">
        <v>45</v>
      </c>
      <c r="D11" s="69">
        <v>13000.0</v>
      </c>
      <c r="E11" s="69">
        <v>13000.0</v>
      </c>
      <c r="F11" s="69">
        <v>13000.0</v>
      </c>
      <c r="G11" s="70" t="str">
        <f t="shared" ref="G11:H11" si="15">C11</f>
        <v>Гранулы (отходы)</v>
      </c>
      <c r="H11" s="71">
        <f t="shared" si="15"/>
        <v>13000</v>
      </c>
      <c r="I11" s="72">
        <f t="shared" ref="I11:S11" si="16">H11</f>
        <v>13000</v>
      </c>
      <c r="J11" s="72">
        <f t="shared" si="16"/>
        <v>13000</v>
      </c>
      <c r="K11" s="72">
        <f t="shared" si="16"/>
        <v>13000</v>
      </c>
      <c r="L11" s="72">
        <f t="shared" si="16"/>
        <v>13000</v>
      </c>
      <c r="M11" s="72">
        <f t="shared" si="16"/>
        <v>13000</v>
      </c>
      <c r="N11" s="72">
        <f t="shared" si="16"/>
        <v>13000</v>
      </c>
      <c r="O11" s="72">
        <f t="shared" si="16"/>
        <v>13000</v>
      </c>
      <c r="P11" s="72">
        <f t="shared" si="16"/>
        <v>13000</v>
      </c>
      <c r="Q11" s="72">
        <f t="shared" si="16"/>
        <v>13000</v>
      </c>
      <c r="R11" s="72">
        <f t="shared" si="16"/>
        <v>13000</v>
      </c>
      <c r="S11" s="73">
        <f t="shared" si="16"/>
        <v>13000</v>
      </c>
      <c r="T11" s="72">
        <f t="shared" si="7"/>
        <v>13000</v>
      </c>
      <c r="U11" s="72">
        <f t="shared" ref="U11:AE11" si="17">T11</f>
        <v>13000</v>
      </c>
      <c r="V11" s="72">
        <f t="shared" si="17"/>
        <v>13000</v>
      </c>
      <c r="W11" s="72">
        <f t="shared" si="17"/>
        <v>13000</v>
      </c>
      <c r="X11" s="72">
        <f t="shared" si="17"/>
        <v>13000</v>
      </c>
      <c r="Y11" s="72">
        <f t="shared" si="17"/>
        <v>13000</v>
      </c>
      <c r="Z11" s="72">
        <f t="shared" si="17"/>
        <v>13000</v>
      </c>
      <c r="AA11" s="72">
        <f t="shared" si="17"/>
        <v>13000</v>
      </c>
      <c r="AB11" s="72">
        <f t="shared" si="17"/>
        <v>13000</v>
      </c>
      <c r="AC11" s="72">
        <f t="shared" si="17"/>
        <v>13000</v>
      </c>
      <c r="AD11" s="72">
        <f t="shared" si="17"/>
        <v>13000</v>
      </c>
      <c r="AE11" s="72">
        <f t="shared" si="17"/>
        <v>13000</v>
      </c>
      <c r="AF11" s="71">
        <f t="shared" si="9"/>
        <v>13000</v>
      </c>
      <c r="AG11" s="72">
        <f t="shared" ref="AG11:AQ11" si="18">AF11</f>
        <v>13000</v>
      </c>
      <c r="AH11" s="72">
        <f t="shared" si="18"/>
        <v>13000</v>
      </c>
      <c r="AI11" s="72">
        <f t="shared" si="18"/>
        <v>13000</v>
      </c>
      <c r="AJ11" s="72">
        <f t="shared" si="18"/>
        <v>13000</v>
      </c>
      <c r="AK11" s="72">
        <f t="shared" si="18"/>
        <v>13000</v>
      </c>
      <c r="AL11" s="72">
        <f t="shared" si="18"/>
        <v>13000</v>
      </c>
      <c r="AM11" s="72">
        <f t="shared" si="18"/>
        <v>13000</v>
      </c>
      <c r="AN11" s="72">
        <f t="shared" si="18"/>
        <v>13000</v>
      </c>
      <c r="AO11" s="72">
        <f t="shared" si="18"/>
        <v>13000</v>
      </c>
      <c r="AP11" s="72">
        <f t="shared" si="18"/>
        <v>13000</v>
      </c>
      <c r="AQ11" s="73">
        <f t="shared" si="18"/>
        <v>13000</v>
      </c>
    </row>
    <row r="12" ht="15.75" customHeight="1">
      <c r="A12" s="5"/>
      <c r="B12" s="61"/>
      <c r="C12" s="68" t="s">
        <v>46</v>
      </c>
      <c r="D12" s="69">
        <v>2500.0</v>
      </c>
      <c r="E12" s="69">
        <v>2700.0</v>
      </c>
      <c r="F12" s="69">
        <v>2900.0</v>
      </c>
      <c r="G12" s="70" t="str">
        <f t="shared" ref="G12:H12" si="19">C12</f>
        <v>Лак</v>
      </c>
      <c r="H12" s="71">
        <f t="shared" si="19"/>
        <v>2500</v>
      </c>
      <c r="I12" s="72">
        <f t="shared" ref="I12:S12" si="20">H12</f>
        <v>2500</v>
      </c>
      <c r="J12" s="72">
        <f t="shared" si="20"/>
        <v>2500</v>
      </c>
      <c r="K12" s="72">
        <f t="shared" si="20"/>
        <v>2500</v>
      </c>
      <c r="L12" s="72">
        <f t="shared" si="20"/>
        <v>2500</v>
      </c>
      <c r="M12" s="72">
        <f t="shared" si="20"/>
        <v>2500</v>
      </c>
      <c r="N12" s="72">
        <f t="shared" si="20"/>
        <v>2500</v>
      </c>
      <c r="O12" s="72">
        <f t="shared" si="20"/>
        <v>2500</v>
      </c>
      <c r="P12" s="72">
        <f t="shared" si="20"/>
        <v>2500</v>
      </c>
      <c r="Q12" s="72">
        <f t="shared" si="20"/>
        <v>2500</v>
      </c>
      <c r="R12" s="72">
        <f t="shared" si="20"/>
        <v>2500</v>
      </c>
      <c r="S12" s="73">
        <f t="shared" si="20"/>
        <v>2500</v>
      </c>
      <c r="T12" s="72">
        <f t="shared" si="7"/>
        <v>2700</v>
      </c>
      <c r="U12" s="72">
        <f t="shared" ref="U12:AE12" si="21">T12</f>
        <v>2700</v>
      </c>
      <c r="V12" s="72">
        <f t="shared" si="21"/>
        <v>2700</v>
      </c>
      <c r="W12" s="72">
        <f t="shared" si="21"/>
        <v>2700</v>
      </c>
      <c r="X12" s="72">
        <f t="shared" si="21"/>
        <v>2700</v>
      </c>
      <c r="Y12" s="72">
        <f t="shared" si="21"/>
        <v>2700</v>
      </c>
      <c r="Z12" s="72">
        <f t="shared" si="21"/>
        <v>2700</v>
      </c>
      <c r="AA12" s="72">
        <f t="shared" si="21"/>
        <v>2700</v>
      </c>
      <c r="AB12" s="72">
        <f t="shared" si="21"/>
        <v>2700</v>
      </c>
      <c r="AC12" s="72">
        <f t="shared" si="21"/>
        <v>2700</v>
      </c>
      <c r="AD12" s="72">
        <f t="shared" si="21"/>
        <v>2700</v>
      </c>
      <c r="AE12" s="72">
        <f t="shared" si="21"/>
        <v>2700</v>
      </c>
      <c r="AF12" s="71">
        <f t="shared" si="9"/>
        <v>2900</v>
      </c>
      <c r="AG12" s="72">
        <f t="shared" ref="AG12:AQ12" si="22">AF12</f>
        <v>2900</v>
      </c>
      <c r="AH12" s="72">
        <f t="shared" si="22"/>
        <v>2900</v>
      </c>
      <c r="AI12" s="72">
        <f t="shared" si="22"/>
        <v>2900</v>
      </c>
      <c r="AJ12" s="72">
        <f t="shared" si="22"/>
        <v>2900</v>
      </c>
      <c r="AK12" s="72">
        <f t="shared" si="22"/>
        <v>2900</v>
      </c>
      <c r="AL12" s="72">
        <f t="shared" si="22"/>
        <v>2900</v>
      </c>
      <c r="AM12" s="72">
        <f t="shared" si="22"/>
        <v>2900</v>
      </c>
      <c r="AN12" s="72">
        <f t="shared" si="22"/>
        <v>2900</v>
      </c>
      <c r="AO12" s="72">
        <f t="shared" si="22"/>
        <v>2900</v>
      </c>
      <c r="AP12" s="72">
        <f t="shared" si="22"/>
        <v>2900</v>
      </c>
      <c r="AQ12" s="73">
        <f t="shared" si="22"/>
        <v>2900</v>
      </c>
    </row>
    <row r="13" ht="15.75" customHeight="1">
      <c r="A13" s="5"/>
      <c r="B13" s="74"/>
      <c r="C13" s="75"/>
      <c r="D13" s="76"/>
      <c r="E13" s="77"/>
      <c r="F13" s="76"/>
      <c r="G13" s="78"/>
      <c r="H13" s="78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8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ht="15.75" customHeight="1">
      <c r="A14" s="5"/>
      <c r="B14" s="61" t="s">
        <v>47</v>
      </c>
      <c r="C14" s="62"/>
      <c r="D14" s="63"/>
      <c r="E14" s="64"/>
      <c r="F14" s="63"/>
      <c r="G14" s="65"/>
      <c r="H14" s="65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5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5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7"/>
    </row>
    <row r="15" ht="15.75" customHeight="1">
      <c r="A15" s="5"/>
      <c r="B15" s="61"/>
      <c r="C15" s="54" t="str">
        <f t="shared" ref="C15:C19" si="27">C8</f>
        <v>Термопанели Эконом</v>
      </c>
      <c r="D15" s="69">
        <v>300.0</v>
      </c>
      <c r="E15" s="69">
        <v>345.0</v>
      </c>
      <c r="F15" s="69">
        <v>400.0</v>
      </c>
      <c r="G15" s="70" t="str">
        <f t="shared" ref="G15:H15" si="23">C15</f>
        <v>Термопанели Эконом</v>
      </c>
      <c r="H15" s="71">
        <f t="shared" si="23"/>
        <v>300</v>
      </c>
      <c r="I15" s="72">
        <f t="shared" ref="I15:S15" si="24">H15</f>
        <v>300</v>
      </c>
      <c r="J15" s="72">
        <f t="shared" si="24"/>
        <v>300</v>
      </c>
      <c r="K15" s="72">
        <f t="shared" si="24"/>
        <v>300</v>
      </c>
      <c r="L15" s="72">
        <f t="shared" si="24"/>
        <v>300</v>
      </c>
      <c r="M15" s="72">
        <f t="shared" si="24"/>
        <v>300</v>
      </c>
      <c r="N15" s="72">
        <f t="shared" si="24"/>
        <v>300</v>
      </c>
      <c r="O15" s="72">
        <f t="shared" si="24"/>
        <v>300</v>
      </c>
      <c r="P15" s="72">
        <f t="shared" si="24"/>
        <v>300</v>
      </c>
      <c r="Q15" s="72">
        <f t="shared" si="24"/>
        <v>300</v>
      </c>
      <c r="R15" s="72">
        <f t="shared" si="24"/>
        <v>300</v>
      </c>
      <c r="S15" s="73">
        <f t="shared" si="24"/>
        <v>300</v>
      </c>
      <c r="T15" s="72">
        <f t="shared" ref="T15:T19" si="30">E15</f>
        <v>345</v>
      </c>
      <c r="U15" s="72">
        <f t="shared" ref="U15:AE15" si="25">T15</f>
        <v>345</v>
      </c>
      <c r="V15" s="72">
        <f t="shared" si="25"/>
        <v>345</v>
      </c>
      <c r="W15" s="72">
        <f t="shared" si="25"/>
        <v>345</v>
      </c>
      <c r="X15" s="72">
        <f t="shared" si="25"/>
        <v>345</v>
      </c>
      <c r="Y15" s="72">
        <f t="shared" si="25"/>
        <v>345</v>
      </c>
      <c r="Z15" s="72">
        <f t="shared" si="25"/>
        <v>345</v>
      </c>
      <c r="AA15" s="72">
        <f t="shared" si="25"/>
        <v>345</v>
      </c>
      <c r="AB15" s="72">
        <f t="shared" si="25"/>
        <v>345</v>
      </c>
      <c r="AC15" s="72">
        <f t="shared" si="25"/>
        <v>345</v>
      </c>
      <c r="AD15" s="72">
        <f t="shared" si="25"/>
        <v>345</v>
      </c>
      <c r="AE15" s="72">
        <f t="shared" si="25"/>
        <v>345</v>
      </c>
      <c r="AF15" s="71">
        <f t="shared" ref="AF15:AF19" si="32">F15</f>
        <v>400</v>
      </c>
      <c r="AG15" s="72">
        <f t="shared" ref="AG15:AQ15" si="26">AF15</f>
        <v>400</v>
      </c>
      <c r="AH15" s="72">
        <f t="shared" si="26"/>
        <v>400</v>
      </c>
      <c r="AI15" s="72">
        <f t="shared" si="26"/>
        <v>400</v>
      </c>
      <c r="AJ15" s="72">
        <f t="shared" si="26"/>
        <v>400</v>
      </c>
      <c r="AK15" s="72">
        <f t="shared" si="26"/>
        <v>400</v>
      </c>
      <c r="AL15" s="72">
        <f t="shared" si="26"/>
        <v>400</v>
      </c>
      <c r="AM15" s="72">
        <f t="shared" si="26"/>
        <v>400</v>
      </c>
      <c r="AN15" s="72">
        <f t="shared" si="26"/>
        <v>400</v>
      </c>
      <c r="AO15" s="72">
        <f t="shared" si="26"/>
        <v>400</v>
      </c>
      <c r="AP15" s="72">
        <f t="shared" si="26"/>
        <v>400</v>
      </c>
      <c r="AQ15" s="73">
        <f t="shared" si="26"/>
        <v>400</v>
      </c>
    </row>
    <row r="16" ht="15.75" customHeight="1">
      <c r="A16" s="5"/>
      <c r="B16" s="61"/>
      <c r="C16" s="54" t="str">
        <f t="shared" si="27"/>
        <v>Термопанели Премиум</v>
      </c>
      <c r="D16" s="69">
        <v>400.0</v>
      </c>
      <c r="E16" s="69">
        <v>460.0</v>
      </c>
      <c r="F16" s="69">
        <v>530.0</v>
      </c>
      <c r="G16" s="70" t="str">
        <f t="shared" ref="G16:H16" si="28">C16</f>
        <v>Термопанели Премиум</v>
      </c>
      <c r="H16" s="71">
        <f t="shared" si="28"/>
        <v>400</v>
      </c>
      <c r="I16" s="72">
        <f t="shared" ref="I16:S16" si="29">H16</f>
        <v>400</v>
      </c>
      <c r="J16" s="72">
        <f t="shared" si="29"/>
        <v>400</v>
      </c>
      <c r="K16" s="72">
        <f t="shared" si="29"/>
        <v>400</v>
      </c>
      <c r="L16" s="72">
        <f t="shared" si="29"/>
        <v>400</v>
      </c>
      <c r="M16" s="72">
        <f t="shared" si="29"/>
        <v>400</v>
      </c>
      <c r="N16" s="72">
        <f t="shared" si="29"/>
        <v>400</v>
      </c>
      <c r="O16" s="72">
        <f t="shared" si="29"/>
        <v>400</v>
      </c>
      <c r="P16" s="72">
        <f t="shared" si="29"/>
        <v>400</v>
      </c>
      <c r="Q16" s="72">
        <f t="shared" si="29"/>
        <v>400</v>
      </c>
      <c r="R16" s="72">
        <f t="shared" si="29"/>
        <v>400</v>
      </c>
      <c r="S16" s="73">
        <f t="shared" si="29"/>
        <v>400</v>
      </c>
      <c r="T16" s="72">
        <f t="shared" si="30"/>
        <v>460</v>
      </c>
      <c r="U16" s="72">
        <f t="shared" ref="U16:AE16" si="31">T16</f>
        <v>460</v>
      </c>
      <c r="V16" s="72">
        <f t="shared" si="31"/>
        <v>460</v>
      </c>
      <c r="W16" s="72">
        <f t="shared" si="31"/>
        <v>460</v>
      </c>
      <c r="X16" s="72">
        <f t="shared" si="31"/>
        <v>460</v>
      </c>
      <c r="Y16" s="72">
        <f t="shared" si="31"/>
        <v>460</v>
      </c>
      <c r="Z16" s="72">
        <f t="shared" si="31"/>
        <v>460</v>
      </c>
      <c r="AA16" s="72">
        <f t="shared" si="31"/>
        <v>460</v>
      </c>
      <c r="AB16" s="72">
        <f t="shared" si="31"/>
        <v>460</v>
      </c>
      <c r="AC16" s="72">
        <f t="shared" si="31"/>
        <v>460</v>
      </c>
      <c r="AD16" s="72">
        <f t="shared" si="31"/>
        <v>460</v>
      </c>
      <c r="AE16" s="72">
        <f t="shared" si="31"/>
        <v>460</v>
      </c>
      <c r="AF16" s="71">
        <f t="shared" si="32"/>
        <v>530</v>
      </c>
      <c r="AG16" s="72">
        <f t="shared" ref="AG16:AQ16" si="33">AF16</f>
        <v>530</v>
      </c>
      <c r="AH16" s="72">
        <f t="shared" si="33"/>
        <v>530</v>
      </c>
      <c r="AI16" s="72">
        <f t="shared" si="33"/>
        <v>530</v>
      </c>
      <c r="AJ16" s="72">
        <f t="shared" si="33"/>
        <v>530</v>
      </c>
      <c r="AK16" s="72">
        <f t="shared" si="33"/>
        <v>530</v>
      </c>
      <c r="AL16" s="72">
        <f t="shared" si="33"/>
        <v>530</v>
      </c>
      <c r="AM16" s="72">
        <f t="shared" si="33"/>
        <v>530</v>
      </c>
      <c r="AN16" s="72">
        <f t="shared" si="33"/>
        <v>530</v>
      </c>
      <c r="AO16" s="72">
        <f t="shared" si="33"/>
        <v>530</v>
      </c>
      <c r="AP16" s="72">
        <f t="shared" si="33"/>
        <v>530</v>
      </c>
      <c r="AQ16" s="73">
        <f t="shared" si="33"/>
        <v>530</v>
      </c>
    </row>
    <row r="17" ht="15.75" customHeight="1">
      <c r="A17" s="5"/>
      <c r="B17" s="61"/>
      <c r="C17" s="54" t="str">
        <f t="shared" si="27"/>
        <v>ФАД</v>
      </c>
      <c r="D17" s="69">
        <v>2.0</v>
      </c>
      <c r="E17" s="69">
        <v>3.0</v>
      </c>
      <c r="F17" s="69">
        <v>4.0</v>
      </c>
      <c r="G17" s="70" t="str">
        <f t="shared" ref="G17:H17" si="34">C17</f>
        <v>ФАД</v>
      </c>
      <c r="H17" s="71">
        <f t="shared" si="34"/>
        <v>2</v>
      </c>
      <c r="I17" s="72">
        <f t="shared" ref="I17:S17" si="35">H17</f>
        <v>2</v>
      </c>
      <c r="J17" s="72">
        <f t="shared" si="35"/>
        <v>2</v>
      </c>
      <c r="K17" s="72">
        <f t="shared" si="35"/>
        <v>2</v>
      </c>
      <c r="L17" s="72">
        <f t="shared" si="35"/>
        <v>2</v>
      </c>
      <c r="M17" s="72">
        <f t="shared" si="35"/>
        <v>2</v>
      </c>
      <c r="N17" s="72">
        <f t="shared" si="35"/>
        <v>2</v>
      </c>
      <c r="O17" s="72">
        <f t="shared" si="35"/>
        <v>2</v>
      </c>
      <c r="P17" s="72">
        <f t="shared" si="35"/>
        <v>2</v>
      </c>
      <c r="Q17" s="72">
        <f t="shared" si="35"/>
        <v>2</v>
      </c>
      <c r="R17" s="72">
        <f t="shared" si="35"/>
        <v>2</v>
      </c>
      <c r="S17" s="73">
        <f t="shared" si="35"/>
        <v>2</v>
      </c>
      <c r="T17" s="72">
        <f t="shared" si="30"/>
        <v>3</v>
      </c>
      <c r="U17" s="72">
        <f t="shared" ref="U17:AE17" si="36">T17</f>
        <v>3</v>
      </c>
      <c r="V17" s="72">
        <f t="shared" si="36"/>
        <v>3</v>
      </c>
      <c r="W17" s="72">
        <f t="shared" si="36"/>
        <v>3</v>
      </c>
      <c r="X17" s="72">
        <f t="shared" si="36"/>
        <v>3</v>
      </c>
      <c r="Y17" s="72">
        <f t="shared" si="36"/>
        <v>3</v>
      </c>
      <c r="Z17" s="72">
        <f t="shared" si="36"/>
        <v>3</v>
      </c>
      <c r="AA17" s="72">
        <f t="shared" si="36"/>
        <v>3</v>
      </c>
      <c r="AB17" s="72">
        <f t="shared" si="36"/>
        <v>3</v>
      </c>
      <c r="AC17" s="72">
        <f t="shared" si="36"/>
        <v>3</v>
      </c>
      <c r="AD17" s="72">
        <f t="shared" si="36"/>
        <v>3</v>
      </c>
      <c r="AE17" s="72">
        <f t="shared" si="36"/>
        <v>3</v>
      </c>
      <c r="AF17" s="71">
        <f t="shared" si="32"/>
        <v>4</v>
      </c>
      <c r="AG17" s="72">
        <f t="shared" ref="AG17:AQ17" si="37">AF17</f>
        <v>4</v>
      </c>
      <c r="AH17" s="72">
        <f t="shared" si="37"/>
        <v>4</v>
      </c>
      <c r="AI17" s="72">
        <f t="shared" si="37"/>
        <v>4</v>
      </c>
      <c r="AJ17" s="72">
        <f t="shared" si="37"/>
        <v>4</v>
      </c>
      <c r="AK17" s="72">
        <f t="shared" si="37"/>
        <v>4</v>
      </c>
      <c r="AL17" s="72">
        <f t="shared" si="37"/>
        <v>4</v>
      </c>
      <c r="AM17" s="72">
        <f t="shared" si="37"/>
        <v>4</v>
      </c>
      <c r="AN17" s="72">
        <f t="shared" si="37"/>
        <v>4</v>
      </c>
      <c r="AO17" s="72">
        <f t="shared" si="37"/>
        <v>4</v>
      </c>
      <c r="AP17" s="72">
        <f t="shared" si="37"/>
        <v>4</v>
      </c>
      <c r="AQ17" s="73">
        <f t="shared" si="37"/>
        <v>4</v>
      </c>
    </row>
    <row r="18" ht="15.75" customHeight="1">
      <c r="A18" s="5"/>
      <c r="B18" s="61"/>
      <c r="C18" s="54" t="str">
        <f t="shared" si="27"/>
        <v>Гранулы (отходы)</v>
      </c>
      <c r="D18" s="69">
        <v>20.0</v>
      </c>
      <c r="E18" s="69">
        <v>23.0</v>
      </c>
      <c r="F18" s="69">
        <v>27.0</v>
      </c>
      <c r="G18" s="70" t="str">
        <f t="shared" ref="G18:H18" si="38">C18</f>
        <v>Гранулы (отходы)</v>
      </c>
      <c r="H18" s="71">
        <f t="shared" si="38"/>
        <v>20</v>
      </c>
      <c r="I18" s="72">
        <f t="shared" ref="I18:S18" si="39">H18</f>
        <v>20</v>
      </c>
      <c r="J18" s="72">
        <f t="shared" si="39"/>
        <v>20</v>
      </c>
      <c r="K18" s="72">
        <f t="shared" si="39"/>
        <v>20</v>
      </c>
      <c r="L18" s="72">
        <f t="shared" si="39"/>
        <v>20</v>
      </c>
      <c r="M18" s="72">
        <f t="shared" si="39"/>
        <v>20</v>
      </c>
      <c r="N18" s="72">
        <f t="shared" si="39"/>
        <v>20</v>
      </c>
      <c r="O18" s="72">
        <f t="shared" si="39"/>
        <v>20</v>
      </c>
      <c r="P18" s="72">
        <f t="shared" si="39"/>
        <v>20</v>
      </c>
      <c r="Q18" s="72">
        <f t="shared" si="39"/>
        <v>20</v>
      </c>
      <c r="R18" s="72">
        <f t="shared" si="39"/>
        <v>20</v>
      </c>
      <c r="S18" s="73">
        <f t="shared" si="39"/>
        <v>20</v>
      </c>
      <c r="T18" s="72">
        <f t="shared" si="30"/>
        <v>23</v>
      </c>
      <c r="U18" s="72">
        <f t="shared" ref="U18:AE18" si="40">T18</f>
        <v>23</v>
      </c>
      <c r="V18" s="72">
        <f t="shared" si="40"/>
        <v>23</v>
      </c>
      <c r="W18" s="72">
        <f t="shared" si="40"/>
        <v>23</v>
      </c>
      <c r="X18" s="72">
        <f t="shared" si="40"/>
        <v>23</v>
      </c>
      <c r="Y18" s="72">
        <f t="shared" si="40"/>
        <v>23</v>
      </c>
      <c r="Z18" s="72">
        <f t="shared" si="40"/>
        <v>23</v>
      </c>
      <c r="AA18" s="72">
        <f t="shared" si="40"/>
        <v>23</v>
      </c>
      <c r="AB18" s="72">
        <f t="shared" si="40"/>
        <v>23</v>
      </c>
      <c r="AC18" s="72">
        <f t="shared" si="40"/>
        <v>23</v>
      </c>
      <c r="AD18" s="72">
        <f t="shared" si="40"/>
        <v>23</v>
      </c>
      <c r="AE18" s="72">
        <f t="shared" si="40"/>
        <v>23</v>
      </c>
      <c r="AF18" s="71">
        <f t="shared" si="32"/>
        <v>27</v>
      </c>
      <c r="AG18" s="72">
        <f t="shared" ref="AG18:AQ18" si="41">AF18</f>
        <v>27</v>
      </c>
      <c r="AH18" s="72">
        <f t="shared" si="41"/>
        <v>27</v>
      </c>
      <c r="AI18" s="72">
        <f t="shared" si="41"/>
        <v>27</v>
      </c>
      <c r="AJ18" s="72">
        <f t="shared" si="41"/>
        <v>27</v>
      </c>
      <c r="AK18" s="72">
        <f t="shared" si="41"/>
        <v>27</v>
      </c>
      <c r="AL18" s="72">
        <f t="shared" si="41"/>
        <v>27</v>
      </c>
      <c r="AM18" s="72">
        <f t="shared" si="41"/>
        <v>27</v>
      </c>
      <c r="AN18" s="72">
        <f t="shared" si="41"/>
        <v>27</v>
      </c>
      <c r="AO18" s="72">
        <f t="shared" si="41"/>
        <v>27</v>
      </c>
      <c r="AP18" s="72">
        <f t="shared" si="41"/>
        <v>27</v>
      </c>
      <c r="AQ18" s="73">
        <f t="shared" si="41"/>
        <v>27</v>
      </c>
    </row>
    <row r="19" ht="15.75" customHeight="1">
      <c r="A19" s="5"/>
      <c r="B19" s="61"/>
      <c r="C19" s="54" t="str">
        <f t="shared" si="27"/>
        <v>Лак</v>
      </c>
      <c r="D19" s="69">
        <v>100.0</v>
      </c>
      <c r="E19" s="69">
        <v>115.0</v>
      </c>
      <c r="F19" s="69">
        <v>133.0</v>
      </c>
      <c r="G19" s="70" t="str">
        <f t="shared" ref="G19:H19" si="42">C19</f>
        <v>Лак</v>
      </c>
      <c r="H19" s="71">
        <f t="shared" si="42"/>
        <v>100</v>
      </c>
      <c r="I19" s="72">
        <f t="shared" ref="I19:S19" si="43">H19</f>
        <v>100</v>
      </c>
      <c r="J19" s="72">
        <f t="shared" si="43"/>
        <v>100</v>
      </c>
      <c r="K19" s="72">
        <f t="shared" si="43"/>
        <v>100</v>
      </c>
      <c r="L19" s="72">
        <f t="shared" si="43"/>
        <v>100</v>
      </c>
      <c r="M19" s="72">
        <f t="shared" si="43"/>
        <v>100</v>
      </c>
      <c r="N19" s="72">
        <f t="shared" si="43"/>
        <v>100</v>
      </c>
      <c r="O19" s="72">
        <f t="shared" si="43"/>
        <v>100</v>
      </c>
      <c r="P19" s="72">
        <f t="shared" si="43"/>
        <v>100</v>
      </c>
      <c r="Q19" s="72">
        <f t="shared" si="43"/>
        <v>100</v>
      </c>
      <c r="R19" s="72">
        <f t="shared" si="43"/>
        <v>100</v>
      </c>
      <c r="S19" s="73">
        <f t="shared" si="43"/>
        <v>100</v>
      </c>
      <c r="T19" s="72">
        <f t="shared" si="30"/>
        <v>115</v>
      </c>
      <c r="U19" s="72">
        <f t="shared" ref="U19:AE19" si="44">T19</f>
        <v>115</v>
      </c>
      <c r="V19" s="72">
        <f t="shared" si="44"/>
        <v>115</v>
      </c>
      <c r="W19" s="72">
        <f t="shared" si="44"/>
        <v>115</v>
      </c>
      <c r="X19" s="72">
        <f t="shared" si="44"/>
        <v>115</v>
      </c>
      <c r="Y19" s="72">
        <f t="shared" si="44"/>
        <v>115</v>
      </c>
      <c r="Z19" s="72">
        <f t="shared" si="44"/>
        <v>115</v>
      </c>
      <c r="AA19" s="72">
        <f t="shared" si="44"/>
        <v>115</v>
      </c>
      <c r="AB19" s="72">
        <f t="shared" si="44"/>
        <v>115</v>
      </c>
      <c r="AC19" s="72">
        <f t="shared" si="44"/>
        <v>115</v>
      </c>
      <c r="AD19" s="72">
        <f t="shared" si="44"/>
        <v>115</v>
      </c>
      <c r="AE19" s="72">
        <f t="shared" si="44"/>
        <v>115</v>
      </c>
      <c r="AF19" s="71">
        <f t="shared" si="32"/>
        <v>133</v>
      </c>
      <c r="AG19" s="72">
        <f t="shared" ref="AG19:AQ19" si="45">AF19</f>
        <v>133</v>
      </c>
      <c r="AH19" s="72">
        <f t="shared" si="45"/>
        <v>133</v>
      </c>
      <c r="AI19" s="72">
        <f t="shared" si="45"/>
        <v>133</v>
      </c>
      <c r="AJ19" s="72">
        <f t="shared" si="45"/>
        <v>133</v>
      </c>
      <c r="AK19" s="72">
        <f t="shared" si="45"/>
        <v>133</v>
      </c>
      <c r="AL19" s="72">
        <f t="shared" si="45"/>
        <v>133</v>
      </c>
      <c r="AM19" s="72">
        <f t="shared" si="45"/>
        <v>133</v>
      </c>
      <c r="AN19" s="72">
        <f t="shared" si="45"/>
        <v>133</v>
      </c>
      <c r="AO19" s="72">
        <f t="shared" si="45"/>
        <v>133</v>
      </c>
      <c r="AP19" s="72">
        <f t="shared" si="45"/>
        <v>133</v>
      </c>
      <c r="AQ19" s="73">
        <f t="shared" si="45"/>
        <v>133</v>
      </c>
    </row>
    <row r="20" ht="15.75" customHeight="1">
      <c r="A20" s="5"/>
      <c r="B20" s="74"/>
      <c r="C20" s="75"/>
      <c r="D20" s="76"/>
      <c r="E20" s="77"/>
      <c r="F20" s="76"/>
      <c r="G20" s="78"/>
      <c r="H20" s="78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8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8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8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0.1" defaultRowHeight="15.0" outlineLevelCol="1"/>
  <cols>
    <col customWidth="1" min="1" max="1" width="4.4"/>
    <col customWidth="1" min="2" max="2" width="27.8"/>
    <col customWidth="1" min="3" max="3" width="11.7"/>
    <col customWidth="1" min="4" max="4" width="12.3"/>
    <col customWidth="1" min="5" max="5" width="11.7"/>
    <col customWidth="1" hidden="1" min="6" max="41" width="8.4" outlineLevel="1"/>
  </cols>
  <sheetData>
    <row r="1" ht="15.75" customHeight="1"/>
    <row r="2" ht="15.75" customHeight="1">
      <c r="A2" s="5"/>
      <c r="B2" s="6" t="s">
        <v>48</v>
      </c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ht="15.75" customHeight="1">
      <c r="A3" s="5"/>
      <c r="B3" s="9" t="s">
        <v>1</v>
      </c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ht="15.75" customHeight="1"/>
    <row r="5" ht="16.5" customHeight="1">
      <c r="A5" s="10"/>
      <c r="B5" s="81"/>
      <c r="C5" s="56"/>
      <c r="D5" s="57" t="s">
        <v>49</v>
      </c>
      <c r="E5" s="56"/>
      <c r="F5" s="55">
        <v>1.0</v>
      </c>
      <c r="G5" s="55">
        <v>1.0</v>
      </c>
      <c r="H5" s="55">
        <v>1.0</v>
      </c>
      <c r="I5" s="55">
        <v>1.0</v>
      </c>
      <c r="J5" s="55">
        <v>1.0</v>
      </c>
      <c r="K5" s="55">
        <v>1.0</v>
      </c>
      <c r="L5" s="55">
        <v>1.0</v>
      </c>
      <c r="M5" s="55">
        <v>1.0</v>
      </c>
      <c r="N5" s="55">
        <v>1.0</v>
      </c>
      <c r="O5" s="55">
        <v>1.0</v>
      </c>
      <c r="P5" s="55">
        <v>1.0</v>
      </c>
      <c r="Q5" s="55">
        <v>1.0</v>
      </c>
      <c r="R5" s="55">
        <v>2.0</v>
      </c>
      <c r="S5" s="55">
        <v>2.0</v>
      </c>
      <c r="T5" s="55">
        <v>2.0</v>
      </c>
      <c r="U5" s="55">
        <v>2.0</v>
      </c>
      <c r="V5" s="55">
        <v>2.0</v>
      </c>
      <c r="W5" s="55">
        <v>2.0</v>
      </c>
      <c r="X5" s="55">
        <v>2.0</v>
      </c>
      <c r="Y5" s="55">
        <v>2.0</v>
      </c>
      <c r="Z5" s="55">
        <v>2.0</v>
      </c>
      <c r="AA5" s="55">
        <v>2.0</v>
      </c>
      <c r="AB5" s="55">
        <v>2.0</v>
      </c>
      <c r="AC5" s="55">
        <v>2.0</v>
      </c>
      <c r="AD5" s="55">
        <v>3.0</v>
      </c>
      <c r="AE5" s="55">
        <v>3.0</v>
      </c>
      <c r="AF5" s="55">
        <v>3.0</v>
      </c>
      <c r="AG5" s="55">
        <v>3.0</v>
      </c>
      <c r="AH5" s="55">
        <v>3.0</v>
      </c>
      <c r="AI5" s="55">
        <v>3.0</v>
      </c>
      <c r="AJ5" s="55">
        <v>3.0</v>
      </c>
      <c r="AK5" s="55">
        <v>3.0</v>
      </c>
      <c r="AL5" s="55">
        <v>3.0</v>
      </c>
      <c r="AM5" s="55">
        <v>3.0</v>
      </c>
      <c r="AN5" s="55">
        <v>3.0</v>
      </c>
      <c r="AO5" s="82">
        <v>3.0</v>
      </c>
    </row>
    <row r="6" ht="33.75" customHeight="1">
      <c r="A6" s="10"/>
      <c r="B6" s="81" t="s">
        <v>50</v>
      </c>
      <c r="C6" s="59" t="s">
        <v>51</v>
      </c>
      <c r="D6" s="59" t="s">
        <v>52</v>
      </c>
      <c r="E6" s="59" t="s">
        <v>53</v>
      </c>
      <c r="F6" s="60">
        <v>1.0</v>
      </c>
      <c r="G6" s="60">
        <v>2.0</v>
      </c>
      <c r="H6" s="60">
        <v>3.0</v>
      </c>
      <c r="I6" s="60">
        <v>4.0</v>
      </c>
      <c r="J6" s="55">
        <v>5.0</v>
      </c>
      <c r="K6" s="60">
        <v>6.0</v>
      </c>
      <c r="L6" s="60">
        <v>7.0</v>
      </c>
      <c r="M6" s="60">
        <v>8.0</v>
      </c>
      <c r="N6" s="60">
        <v>9.0</v>
      </c>
      <c r="O6" s="55">
        <v>10.0</v>
      </c>
      <c r="P6" s="60">
        <v>11.0</v>
      </c>
      <c r="Q6" s="60">
        <v>12.0</v>
      </c>
      <c r="R6" s="60">
        <v>13.0</v>
      </c>
      <c r="S6" s="55">
        <v>14.0</v>
      </c>
      <c r="T6" s="60">
        <v>15.0</v>
      </c>
      <c r="U6" s="60">
        <v>16.0</v>
      </c>
      <c r="V6" s="60">
        <v>17.0</v>
      </c>
      <c r="W6" s="55">
        <v>18.0</v>
      </c>
      <c r="X6" s="60">
        <v>19.0</v>
      </c>
      <c r="Y6" s="60">
        <v>20.0</v>
      </c>
      <c r="Z6" s="60">
        <v>21.0</v>
      </c>
      <c r="AA6" s="55">
        <v>22.0</v>
      </c>
      <c r="AB6" s="60">
        <v>23.0</v>
      </c>
      <c r="AC6" s="60">
        <v>24.0</v>
      </c>
      <c r="AD6" s="60">
        <v>25.0</v>
      </c>
      <c r="AE6" s="55">
        <v>26.0</v>
      </c>
      <c r="AF6" s="60">
        <v>27.0</v>
      </c>
      <c r="AG6" s="60">
        <v>28.0</v>
      </c>
      <c r="AH6" s="60">
        <v>29.0</v>
      </c>
      <c r="AI6" s="55">
        <v>30.0</v>
      </c>
      <c r="AJ6" s="60">
        <v>31.0</v>
      </c>
      <c r="AK6" s="60">
        <v>32.0</v>
      </c>
      <c r="AL6" s="60">
        <v>33.0</v>
      </c>
      <c r="AM6" s="55">
        <v>34.0</v>
      </c>
      <c r="AN6" s="60">
        <v>35.0</v>
      </c>
      <c r="AO6" s="83">
        <v>36.0</v>
      </c>
    </row>
    <row r="7" ht="15.75" customHeight="1">
      <c r="A7" s="5"/>
      <c r="B7" s="61"/>
      <c r="C7" s="63"/>
      <c r="D7" s="64"/>
      <c r="E7" s="63"/>
      <c r="F7" s="65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5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5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7"/>
    </row>
    <row r="8" ht="15.75" customHeight="1">
      <c r="A8" s="7"/>
      <c r="B8" s="84" t="s">
        <v>22</v>
      </c>
      <c r="C8" s="69">
        <v>300000.0</v>
      </c>
      <c r="D8" s="69">
        <v>330000.0</v>
      </c>
      <c r="E8" s="69">
        <v>363000.0</v>
      </c>
      <c r="F8" s="71">
        <f t="shared" ref="F8:F23" si="4">C8</f>
        <v>300000</v>
      </c>
      <c r="G8" s="72">
        <f t="shared" ref="G8:Q8" si="1">F8</f>
        <v>300000</v>
      </c>
      <c r="H8" s="72">
        <f t="shared" si="1"/>
        <v>300000</v>
      </c>
      <c r="I8" s="72">
        <f t="shared" si="1"/>
        <v>300000</v>
      </c>
      <c r="J8" s="72">
        <f t="shared" si="1"/>
        <v>300000</v>
      </c>
      <c r="K8" s="72">
        <f t="shared" si="1"/>
        <v>300000</v>
      </c>
      <c r="L8" s="72">
        <f t="shared" si="1"/>
        <v>300000</v>
      </c>
      <c r="M8" s="72">
        <f t="shared" si="1"/>
        <v>300000</v>
      </c>
      <c r="N8" s="72">
        <f t="shared" si="1"/>
        <v>300000</v>
      </c>
      <c r="O8" s="72">
        <f t="shared" si="1"/>
        <v>300000</v>
      </c>
      <c r="P8" s="72">
        <f t="shared" si="1"/>
        <v>300000</v>
      </c>
      <c r="Q8" s="73">
        <f t="shared" si="1"/>
        <v>300000</v>
      </c>
      <c r="R8" s="72">
        <f t="shared" ref="R8:R23" si="6">D8</f>
        <v>330000</v>
      </c>
      <c r="S8" s="72">
        <f t="shared" ref="S8:AC8" si="2">R8</f>
        <v>330000</v>
      </c>
      <c r="T8" s="72">
        <f t="shared" si="2"/>
        <v>330000</v>
      </c>
      <c r="U8" s="72">
        <f t="shared" si="2"/>
        <v>330000</v>
      </c>
      <c r="V8" s="72">
        <f t="shared" si="2"/>
        <v>330000</v>
      </c>
      <c r="W8" s="72">
        <f t="shared" si="2"/>
        <v>330000</v>
      </c>
      <c r="X8" s="72">
        <f t="shared" si="2"/>
        <v>330000</v>
      </c>
      <c r="Y8" s="72">
        <f t="shared" si="2"/>
        <v>330000</v>
      </c>
      <c r="Z8" s="72">
        <f t="shared" si="2"/>
        <v>330000</v>
      </c>
      <c r="AA8" s="72">
        <f t="shared" si="2"/>
        <v>330000</v>
      </c>
      <c r="AB8" s="72">
        <f t="shared" si="2"/>
        <v>330000</v>
      </c>
      <c r="AC8" s="72">
        <f t="shared" si="2"/>
        <v>330000</v>
      </c>
      <c r="AD8" s="71">
        <f t="shared" ref="AD8:AD23" si="8">E8</f>
        <v>363000</v>
      </c>
      <c r="AE8" s="72">
        <f t="shared" ref="AE8:AO8" si="3">AD8</f>
        <v>363000</v>
      </c>
      <c r="AF8" s="72">
        <f t="shared" si="3"/>
        <v>363000</v>
      </c>
      <c r="AG8" s="72">
        <f t="shared" si="3"/>
        <v>363000</v>
      </c>
      <c r="AH8" s="72">
        <f t="shared" si="3"/>
        <v>363000</v>
      </c>
      <c r="AI8" s="72">
        <f t="shared" si="3"/>
        <v>363000</v>
      </c>
      <c r="AJ8" s="72">
        <f t="shared" si="3"/>
        <v>363000</v>
      </c>
      <c r="AK8" s="72">
        <f t="shared" si="3"/>
        <v>363000</v>
      </c>
      <c r="AL8" s="72">
        <f t="shared" si="3"/>
        <v>363000</v>
      </c>
      <c r="AM8" s="72">
        <f t="shared" si="3"/>
        <v>363000</v>
      </c>
      <c r="AN8" s="72">
        <f t="shared" si="3"/>
        <v>363000</v>
      </c>
      <c r="AO8" s="73">
        <f t="shared" si="3"/>
        <v>363000</v>
      </c>
    </row>
    <row r="9" ht="15.75" customHeight="1">
      <c r="A9" s="7"/>
      <c r="B9" s="84" t="s">
        <v>23</v>
      </c>
      <c r="C9" s="69">
        <v>500000.0</v>
      </c>
      <c r="D9" s="69">
        <v>575000.0</v>
      </c>
      <c r="E9" s="69">
        <v>661000.0</v>
      </c>
      <c r="F9" s="71">
        <f t="shared" si="4"/>
        <v>500000</v>
      </c>
      <c r="G9" s="72">
        <f t="shared" ref="G9:Q9" si="5">F9</f>
        <v>500000</v>
      </c>
      <c r="H9" s="72">
        <f t="shared" si="5"/>
        <v>500000</v>
      </c>
      <c r="I9" s="72">
        <f t="shared" si="5"/>
        <v>500000</v>
      </c>
      <c r="J9" s="72">
        <f t="shared" si="5"/>
        <v>500000</v>
      </c>
      <c r="K9" s="72">
        <f t="shared" si="5"/>
        <v>500000</v>
      </c>
      <c r="L9" s="72">
        <f t="shared" si="5"/>
        <v>500000</v>
      </c>
      <c r="M9" s="72">
        <f t="shared" si="5"/>
        <v>500000</v>
      </c>
      <c r="N9" s="72">
        <f t="shared" si="5"/>
        <v>500000</v>
      </c>
      <c r="O9" s="72">
        <f t="shared" si="5"/>
        <v>500000</v>
      </c>
      <c r="P9" s="72">
        <f t="shared" si="5"/>
        <v>500000</v>
      </c>
      <c r="Q9" s="73">
        <f t="shared" si="5"/>
        <v>500000</v>
      </c>
      <c r="R9" s="72">
        <f t="shared" si="6"/>
        <v>575000</v>
      </c>
      <c r="S9" s="72">
        <f t="shared" ref="S9:AC9" si="7">R9</f>
        <v>575000</v>
      </c>
      <c r="T9" s="72">
        <f t="shared" si="7"/>
        <v>575000</v>
      </c>
      <c r="U9" s="72">
        <f t="shared" si="7"/>
        <v>575000</v>
      </c>
      <c r="V9" s="72">
        <f t="shared" si="7"/>
        <v>575000</v>
      </c>
      <c r="W9" s="72">
        <f t="shared" si="7"/>
        <v>575000</v>
      </c>
      <c r="X9" s="72">
        <f t="shared" si="7"/>
        <v>575000</v>
      </c>
      <c r="Y9" s="72">
        <f t="shared" si="7"/>
        <v>575000</v>
      </c>
      <c r="Z9" s="72">
        <f t="shared" si="7"/>
        <v>575000</v>
      </c>
      <c r="AA9" s="72">
        <f t="shared" si="7"/>
        <v>575000</v>
      </c>
      <c r="AB9" s="72">
        <f t="shared" si="7"/>
        <v>575000</v>
      </c>
      <c r="AC9" s="72">
        <f t="shared" si="7"/>
        <v>575000</v>
      </c>
      <c r="AD9" s="71">
        <f t="shared" si="8"/>
        <v>661000</v>
      </c>
      <c r="AE9" s="72">
        <f t="shared" ref="AE9:AO9" si="9">AD9</f>
        <v>661000</v>
      </c>
      <c r="AF9" s="72">
        <f t="shared" si="9"/>
        <v>661000</v>
      </c>
      <c r="AG9" s="72">
        <f t="shared" si="9"/>
        <v>661000</v>
      </c>
      <c r="AH9" s="72">
        <f t="shared" si="9"/>
        <v>661000</v>
      </c>
      <c r="AI9" s="72">
        <f t="shared" si="9"/>
        <v>661000</v>
      </c>
      <c r="AJ9" s="72">
        <f t="shared" si="9"/>
        <v>661000</v>
      </c>
      <c r="AK9" s="72">
        <f t="shared" si="9"/>
        <v>661000</v>
      </c>
      <c r="AL9" s="72">
        <f t="shared" si="9"/>
        <v>661000</v>
      </c>
      <c r="AM9" s="72">
        <f t="shared" si="9"/>
        <v>661000</v>
      </c>
      <c r="AN9" s="72">
        <f t="shared" si="9"/>
        <v>661000</v>
      </c>
      <c r="AO9" s="73">
        <f t="shared" si="9"/>
        <v>661000</v>
      </c>
    </row>
    <row r="10" ht="15.75" customHeight="1">
      <c r="A10" s="7"/>
      <c r="B10" s="84" t="s">
        <v>24</v>
      </c>
      <c r="C10" s="69">
        <v>353150.0</v>
      </c>
      <c r="D10" s="69">
        <v>406000.0</v>
      </c>
      <c r="E10" s="69">
        <v>467000.0</v>
      </c>
      <c r="F10" s="71">
        <f t="shared" si="4"/>
        <v>353150</v>
      </c>
      <c r="G10" s="72">
        <f t="shared" ref="G10:Q10" si="10">F10</f>
        <v>353150</v>
      </c>
      <c r="H10" s="72">
        <f t="shared" si="10"/>
        <v>353150</v>
      </c>
      <c r="I10" s="72">
        <f t="shared" si="10"/>
        <v>353150</v>
      </c>
      <c r="J10" s="72">
        <f t="shared" si="10"/>
        <v>353150</v>
      </c>
      <c r="K10" s="72">
        <f t="shared" si="10"/>
        <v>353150</v>
      </c>
      <c r="L10" s="72">
        <f t="shared" si="10"/>
        <v>353150</v>
      </c>
      <c r="M10" s="72">
        <f t="shared" si="10"/>
        <v>353150</v>
      </c>
      <c r="N10" s="72">
        <f t="shared" si="10"/>
        <v>353150</v>
      </c>
      <c r="O10" s="72">
        <f t="shared" si="10"/>
        <v>353150</v>
      </c>
      <c r="P10" s="72">
        <f t="shared" si="10"/>
        <v>353150</v>
      </c>
      <c r="Q10" s="73">
        <f t="shared" si="10"/>
        <v>353150</v>
      </c>
      <c r="R10" s="72">
        <f t="shared" si="6"/>
        <v>406000</v>
      </c>
      <c r="S10" s="72">
        <f t="shared" ref="S10:AC10" si="11">R10</f>
        <v>406000</v>
      </c>
      <c r="T10" s="72">
        <f t="shared" si="11"/>
        <v>406000</v>
      </c>
      <c r="U10" s="72">
        <f t="shared" si="11"/>
        <v>406000</v>
      </c>
      <c r="V10" s="72">
        <f t="shared" si="11"/>
        <v>406000</v>
      </c>
      <c r="W10" s="72">
        <f t="shared" si="11"/>
        <v>406000</v>
      </c>
      <c r="X10" s="72">
        <f t="shared" si="11"/>
        <v>406000</v>
      </c>
      <c r="Y10" s="72">
        <f t="shared" si="11"/>
        <v>406000</v>
      </c>
      <c r="Z10" s="72">
        <f t="shared" si="11"/>
        <v>406000</v>
      </c>
      <c r="AA10" s="72">
        <f t="shared" si="11"/>
        <v>406000</v>
      </c>
      <c r="AB10" s="72">
        <f t="shared" si="11"/>
        <v>406000</v>
      </c>
      <c r="AC10" s="72">
        <f t="shared" si="11"/>
        <v>406000</v>
      </c>
      <c r="AD10" s="71">
        <f t="shared" si="8"/>
        <v>467000</v>
      </c>
      <c r="AE10" s="72">
        <f t="shared" ref="AE10:AO10" si="12">AD10</f>
        <v>467000</v>
      </c>
      <c r="AF10" s="72">
        <f t="shared" si="12"/>
        <v>467000</v>
      </c>
      <c r="AG10" s="72">
        <f t="shared" si="12"/>
        <v>467000</v>
      </c>
      <c r="AH10" s="72">
        <f t="shared" si="12"/>
        <v>467000</v>
      </c>
      <c r="AI10" s="72">
        <f t="shared" si="12"/>
        <v>467000</v>
      </c>
      <c r="AJ10" s="72">
        <f t="shared" si="12"/>
        <v>467000</v>
      </c>
      <c r="AK10" s="72">
        <f t="shared" si="12"/>
        <v>467000</v>
      </c>
      <c r="AL10" s="72">
        <f t="shared" si="12"/>
        <v>467000</v>
      </c>
      <c r="AM10" s="72">
        <f t="shared" si="12"/>
        <v>467000</v>
      </c>
      <c r="AN10" s="72">
        <f t="shared" si="12"/>
        <v>467000</v>
      </c>
      <c r="AO10" s="73">
        <f t="shared" si="12"/>
        <v>467000</v>
      </c>
    </row>
    <row r="11" ht="15.75" customHeight="1">
      <c r="A11" s="7"/>
      <c r="B11" s="84" t="s">
        <v>25</v>
      </c>
      <c r="C11" s="69">
        <v>500000.0</v>
      </c>
      <c r="D11" s="69">
        <v>550000.0</v>
      </c>
      <c r="E11" s="69">
        <v>605000.0</v>
      </c>
      <c r="F11" s="71">
        <f t="shared" si="4"/>
        <v>500000</v>
      </c>
      <c r="G11" s="72">
        <f t="shared" ref="G11:Q11" si="13">F11</f>
        <v>500000</v>
      </c>
      <c r="H11" s="72">
        <f t="shared" si="13"/>
        <v>500000</v>
      </c>
      <c r="I11" s="72">
        <f t="shared" si="13"/>
        <v>500000</v>
      </c>
      <c r="J11" s="72">
        <f t="shared" si="13"/>
        <v>500000</v>
      </c>
      <c r="K11" s="72">
        <f t="shared" si="13"/>
        <v>500000</v>
      </c>
      <c r="L11" s="72">
        <f t="shared" si="13"/>
        <v>500000</v>
      </c>
      <c r="M11" s="72">
        <f t="shared" si="13"/>
        <v>500000</v>
      </c>
      <c r="N11" s="72">
        <f t="shared" si="13"/>
        <v>500000</v>
      </c>
      <c r="O11" s="72">
        <f t="shared" si="13"/>
        <v>500000</v>
      </c>
      <c r="P11" s="72">
        <f t="shared" si="13"/>
        <v>500000</v>
      </c>
      <c r="Q11" s="73">
        <f t="shared" si="13"/>
        <v>500000</v>
      </c>
      <c r="R11" s="72">
        <f t="shared" si="6"/>
        <v>550000</v>
      </c>
      <c r="S11" s="72">
        <f t="shared" ref="S11:AC11" si="14">R11</f>
        <v>550000</v>
      </c>
      <c r="T11" s="72">
        <f t="shared" si="14"/>
        <v>550000</v>
      </c>
      <c r="U11" s="72">
        <f t="shared" si="14"/>
        <v>550000</v>
      </c>
      <c r="V11" s="72">
        <f t="shared" si="14"/>
        <v>550000</v>
      </c>
      <c r="W11" s="72">
        <f t="shared" si="14"/>
        <v>550000</v>
      </c>
      <c r="X11" s="72">
        <f t="shared" si="14"/>
        <v>550000</v>
      </c>
      <c r="Y11" s="72">
        <f t="shared" si="14"/>
        <v>550000</v>
      </c>
      <c r="Z11" s="72">
        <f t="shared" si="14"/>
        <v>550000</v>
      </c>
      <c r="AA11" s="72">
        <f t="shared" si="14"/>
        <v>550000</v>
      </c>
      <c r="AB11" s="72">
        <f t="shared" si="14"/>
        <v>550000</v>
      </c>
      <c r="AC11" s="72">
        <f t="shared" si="14"/>
        <v>550000</v>
      </c>
      <c r="AD11" s="71">
        <f t="shared" si="8"/>
        <v>605000</v>
      </c>
      <c r="AE11" s="72">
        <f t="shared" ref="AE11:AO11" si="15">AD11</f>
        <v>605000</v>
      </c>
      <c r="AF11" s="72">
        <f t="shared" si="15"/>
        <v>605000</v>
      </c>
      <c r="AG11" s="72">
        <f t="shared" si="15"/>
        <v>605000</v>
      </c>
      <c r="AH11" s="72">
        <f t="shared" si="15"/>
        <v>605000</v>
      </c>
      <c r="AI11" s="72">
        <f t="shared" si="15"/>
        <v>605000</v>
      </c>
      <c r="AJ11" s="72">
        <f t="shared" si="15"/>
        <v>605000</v>
      </c>
      <c r="AK11" s="72">
        <f t="shared" si="15"/>
        <v>605000</v>
      </c>
      <c r="AL11" s="72">
        <f t="shared" si="15"/>
        <v>605000</v>
      </c>
      <c r="AM11" s="72">
        <f t="shared" si="15"/>
        <v>605000</v>
      </c>
      <c r="AN11" s="72">
        <f t="shared" si="15"/>
        <v>605000</v>
      </c>
      <c r="AO11" s="73">
        <f t="shared" si="15"/>
        <v>605000</v>
      </c>
    </row>
    <row r="12" ht="15.75" customHeight="1">
      <c r="A12" s="7"/>
      <c r="B12" s="84" t="s">
        <v>54</v>
      </c>
      <c r="C12" s="69">
        <f>'4 Финмодель_автоматически'!J27*38%</f>
        <v>2778940</v>
      </c>
      <c r="D12" s="69">
        <f>'4 Финмодель_автоматически'!V27*38%</f>
        <v>3587000.5</v>
      </c>
      <c r="E12" s="69">
        <f>'4 Финмодель_автоматически'!AH27*38%</f>
        <v>4486546</v>
      </c>
      <c r="F12" s="71">
        <f t="shared" si="4"/>
        <v>2778940</v>
      </c>
      <c r="G12" s="72">
        <f t="shared" ref="G12:Q12" si="16">F12</f>
        <v>2778940</v>
      </c>
      <c r="H12" s="72">
        <f t="shared" si="16"/>
        <v>2778940</v>
      </c>
      <c r="I12" s="72">
        <f t="shared" si="16"/>
        <v>2778940</v>
      </c>
      <c r="J12" s="72">
        <f t="shared" si="16"/>
        <v>2778940</v>
      </c>
      <c r="K12" s="72">
        <f t="shared" si="16"/>
        <v>2778940</v>
      </c>
      <c r="L12" s="72">
        <f t="shared" si="16"/>
        <v>2778940</v>
      </c>
      <c r="M12" s="72">
        <f t="shared" si="16"/>
        <v>2778940</v>
      </c>
      <c r="N12" s="72">
        <f t="shared" si="16"/>
        <v>2778940</v>
      </c>
      <c r="O12" s="72">
        <f t="shared" si="16"/>
        <v>2778940</v>
      </c>
      <c r="P12" s="72">
        <f t="shared" si="16"/>
        <v>2778940</v>
      </c>
      <c r="Q12" s="73">
        <f t="shared" si="16"/>
        <v>2778940</v>
      </c>
      <c r="R12" s="72">
        <f t="shared" si="6"/>
        <v>3587000.5</v>
      </c>
      <c r="S12" s="72">
        <f t="shared" ref="S12:AC12" si="17">R12</f>
        <v>3587000.5</v>
      </c>
      <c r="T12" s="72">
        <f t="shared" si="17"/>
        <v>3587000.5</v>
      </c>
      <c r="U12" s="72">
        <f t="shared" si="17"/>
        <v>3587000.5</v>
      </c>
      <c r="V12" s="72">
        <f t="shared" si="17"/>
        <v>3587000.5</v>
      </c>
      <c r="W12" s="72">
        <f t="shared" si="17"/>
        <v>3587000.5</v>
      </c>
      <c r="X12" s="72">
        <f t="shared" si="17"/>
        <v>3587000.5</v>
      </c>
      <c r="Y12" s="72">
        <f t="shared" si="17"/>
        <v>3587000.5</v>
      </c>
      <c r="Z12" s="72">
        <f t="shared" si="17"/>
        <v>3587000.5</v>
      </c>
      <c r="AA12" s="72">
        <f t="shared" si="17"/>
        <v>3587000.5</v>
      </c>
      <c r="AB12" s="72">
        <f t="shared" si="17"/>
        <v>3587000.5</v>
      </c>
      <c r="AC12" s="72">
        <f t="shared" si="17"/>
        <v>3587000.5</v>
      </c>
      <c r="AD12" s="71">
        <f t="shared" si="8"/>
        <v>4486546</v>
      </c>
      <c r="AE12" s="72">
        <f t="shared" ref="AE12:AO12" si="18">AD12</f>
        <v>4486546</v>
      </c>
      <c r="AF12" s="72">
        <f t="shared" si="18"/>
        <v>4486546</v>
      </c>
      <c r="AG12" s="72">
        <f t="shared" si="18"/>
        <v>4486546</v>
      </c>
      <c r="AH12" s="72">
        <f t="shared" si="18"/>
        <v>4486546</v>
      </c>
      <c r="AI12" s="72">
        <f t="shared" si="18"/>
        <v>4486546</v>
      </c>
      <c r="AJ12" s="72">
        <f t="shared" si="18"/>
        <v>4486546</v>
      </c>
      <c r="AK12" s="72">
        <f t="shared" si="18"/>
        <v>4486546</v>
      </c>
      <c r="AL12" s="72">
        <f t="shared" si="18"/>
        <v>4486546</v>
      </c>
      <c r="AM12" s="72">
        <f t="shared" si="18"/>
        <v>4486546</v>
      </c>
      <c r="AN12" s="72">
        <f t="shared" si="18"/>
        <v>4486546</v>
      </c>
      <c r="AO12" s="73">
        <f t="shared" si="18"/>
        <v>4486546</v>
      </c>
    </row>
    <row r="13" ht="15.75" customHeight="1">
      <c r="A13" s="7"/>
      <c r="B13" s="85" t="s">
        <v>55</v>
      </c>
      <c r="C13" s="69">
        <v>150000.0</v>
      </c>
      <c r="D13" s="69">
        <v>172000.0</v>
      </c>
      <c r="E13" s="69">
        <v>200000.0</v>
      </c>
      <c r="F13" s="71">
        <f t="shared" si="4"/>
        <v>150000</v>
      </c>
      <c r="G13" s="72">
        <f t="shared" ref="G13:Q13" si="19">F13</f>
        <v>150000</v>
      </c>
      <c r="H13" s="72">
        <f t="shared" si="19"/>
        <v>150000</v>
      </c>
      <c r="I13" s="72">
        <f t="shared" si="19"/>
        <v>150000</v>
      </c>
      <c r="J13" s="72">
        <f t="shared" si="19"/>
        <v>150000</v>
      </c>
      <c r="K13" s="72">
        <f t="shared" si="19"/>
        <v>150000</v>
      </c>
      <c r="L13" s="72">
        <f t="shared" si="19"/>
        <v>150000</v>
      </c>
      <c r="M13" s="72">
        <f t="shared" si="19"/>
        <v>150000</v>
      </c>
      <c r="N13" s="72">
        <f t="shared" si="19"/>
        <v>150000</v>
      </c>
      <c r="O13" s="72">
        <f t="shared" si="19"/>
        <v>150000</v>
      </c>
      <c r="P13" s="72">
        <f t="shared" si="19"/>
        <v>150000</v>
      </c>
      <c r="Q13" s="73">
        <f t="shared" si="19"/>
        <v>150000</v>
      </c>
      <c r="R13" s="72">
        <f t="shared" si="6"/>
        <v>172000</v>
      </c>
      <c r="S13" s="72">
        <f t="shared" ref="S13:AC13" si="20">R13</f>
        <v>172000</v>
      </c>
      <c r="T13" s="72">
        <f t="shared" si="20"/>
        <v>172000</v>
      </c>
      <c r="U13" s="72">
        <f t="shared" si="20"/>
        <v>172000</v>
      </c>
      <c r="V13" s="72">
        <f t="shared" si="20"/>
        <v>172000</v>
      </c>
      <c r="W13" s="72">
        <f t="shared" si="20"/>
        <v>172000</v>
      </c>
      <c r="X13" s="72">
        <f t="shared" si="20"/>
        <v>172000</v>
      </c>
      <c r="Y13" s="72">
        <f t="shared" si="20"/>
        <v>172000</v>
      </c>
      <c r="Z13" s="72">
        <f t="shared" si="20"/>
        <v>172000</v>
      </c>
      <c r="AA13" s="72">
        <f t="shared" si="20"/>
        <v>172000</v>
      </c>
      <c r="AB13" s="72">
        <f t="shared" si="20"/>
        <v>172000</v>
      </c>
      <c r="AC13" s="72">
        <f t="shared" si="20"/>
        <v>172000</v>
      </c>
      <c r="AD13" s="71">
        <f t="shared" si="8"/>
        <v>200000</v>
      </c>
      <c r="AE13" s="72">
        <f t="shared" ref="AE13:AO13" si="21">AD13</f>
        <v>200000</v>
      </c>
      <c r="AF13" s="72">
        <f t="shared" si="21"/>
        <v>200000</v>
      </c>
      <c r="AG13" s="72">
        <f t="shared" si="21"/>
        <v>200000</v>
      </c>
      <c r="AH13" s="72">
        <f t="shared" si="21"/>
        <v>200000</v>
      </c>
      <c r="AI13" s="72">
        <f t="shared" si="21"/>
        <v>200000</v>
      </c>
      <c r="AJ13" s="72">
        <f t="shared" si="21"/>
        <v>200000</v>
      </c>
      <c r="AK13" s="72">
        <f t="shared" si="21"/>
        <v>200000</v>
      </c>
      <c r="AL13" s="72">
        <f t="shared" si="21"/>
        <v>200000</v>
      </c>
      <c r="AM13" s="72">
        <f t="shared" si="21"/>
        <v>200000</v>
      </c>
      <c r="AN13" s="72">
        <f t="shared" si="21"/>
        <v>200000</v>
      </c>
      <c r="AO13" s="73">
        <f t="shared" si="21"/>
        <v>200000</v>
      </c>
    </row>
    <row r="14" ht="15.75" customHeight="1">
      <c r="A14" s="7"/>
      <c r="B14" s="85" t="s">
        <v>30</v>
      </c>
      <c r="C14" s="69">
        <f>'1 Инвестиции'!D29+'1 Инвестиции'!D30</f>
        <v>90000</v>
      </c>
      <c r="D14" s="69">
        <f t="shared" ref="D14:E14" si="22">C14*1.2</f>
        <v>108000</v>
      </c>
      <c r="E14" s="69">
        <f t="shared" si="22"/>
        <v>129600</v>
      </c>
      <c r="F14" s="71">
        <f t="shared" si="4"/>
        <v>90000</v>
      </c>
      <c r="G14" s="72">
        <f t="shared" ref="G14:Q14" si="23">F14</f>
        <v>90000</v>
      </c>
      <c r="H14" s="72">
        <f t="shared" si="23"/>
        <v>90000</v>
      </c>
      <c r="I14" s="72">
        <f t="shared" si="23"/>
        <v>90000</v>
      </c>
      <c r="J14" s="72">
        <f t="shared" si="23"/>
        <v>90000</v>
      </c>
      <c r="K14" s="72">
        <f t="shared" si="23"/>
        <v>90000</v>
      </c>
      <c r="L14" s="72">
        <f t="shared" si="23"/>
        <v>90000</v>
      </c>
      <c r="M14" s="72">
        <f t="shared" si="23"/>
        <v>90000</v>
      </c>
      <c r="N14" s="72">
        <f t="shared" si="23"/>
        <v>90000</v>
      </c>
      <c r="O14" s="72">
        <f t="shared" si="23"/>
        <v>90000</v>
      </c>
      <c r="P14" s="72">
        <f t="shared" si="23"/>
        <v>90000</v>
      </c>
      <c r="Q14" s="73">
        <f t="shared" si="23"/>
        <v>90000</v>
      </c>
      <c r="R14" s="72">
        <f t="shared" si="6"/>
        <v>108000</v>
      </c>
      <c r="S14" s="72">
        <f t="shared" ref="S14:AC14" si="24">R14</f>
        <v>108000</v>
      </c>
      <c r="T14" s="72">
        <f t="shared" si="24"/>
        <v>108000</v>
      </c>
      <c r="U14" s="72">
        <f t="shared" si="24"/>
        <v>108000</v>
      </c>
      <c r="V14" s="72">
        <f t="shared" si="24"/>
        <v>108000</v>
      </c>
      <c r="W14" s="72">
        <f t="shared" si="24"/>
        <v>108000</v>
      </c>
      <c r="X14" s="72">
        <f t="shared" si="24"/>
        <v>108000</v>
      </c>
      <c r="Y14" s="72">
        <f t="shared" si="24"/>
        <v>108000</v>
      </c>
      <c r="Z14" s="72">
        <f t="shared" si="24"/>
        <v>108000</v>
      </c>
      <c r="AA14" s="72">
        <f t="shared" si="24"/>
        <v>108000</v>
      </c>
      <c r="AB14" s="72">
        <f t="shared" si="24"/>
        <v>108000</v>
      </c>
      <c r="AC14" s="72">
        <f t="shared" si="24"/>
        <v>108000</v>
      </c>
      <c r="AD14" s="71">
        <f t="shared" si="8"/>
        <v>129600</v>
      </c>
      <c r="AE14" s="72">
        <f t="shared" ref="AE14:AO14" si="25">AD14</f>
        <v>129600</v>
      </c>
      <c r="AF14" s="72">
        <f t="shared" si="25"/>
        <v>129600</v>
      </c>
      <c r="AG14" s="72">
        <f t="shared" si="25"/>
        <v>129600</v>
      </c>
      <c r="AH14" s="72">
        <f t="shared" si="25"/>
        <v>129600</v>
      </c>
      <c r="AI14" s="72">
        <f t="shared" si="25"/>
        <v>129600</v>
      </c>
      <c r="AJ14" s="72">
        <f t="shared" si="25"/>
        <v>129600</v>
      </c>
      <c r="AK14" s="72">
        <f t="shared" si="25"/>
        <v>129600</v>
      </c>
      <c r="AL14" s="72">
        <f t="shared" si="25"/>
        <v>129600</v>
      </c>
      <c r="AM14" s="72">
        <f t="shared" si="25"/>
        <v>129600</v>
      </c>
      <c r="AN14" s="72">
        <f t="shared" si="25"/>
        <v>129600</v>
      </c>
      <c r="AO14" s="73">
        <f t="shared" si="25"/>
        <v>129600</v>
      </c>
    </row>
    <row r="15" ht="15.75" customHeight="1">
      <c r="A15" s="7"/>
      <c r="B15" s="85" t="s">
        <v>56</v>
      </c>
      <c r="C15" s="69">
        <f t="shared" ref="C15:E15" si="26">sum(C9:C11)*13%</f>
        <v>175909.5</v>
      </c>
      <c r="D15" s="69">
        <f t="shared" si="26"/>
        <v>199030</v>
      </c>
      <c r="E15" s="69">
        <f t="shared" si="26"/>
        <v>225290</v>
      </c>
      <c r="F15" s="71">
        <f t="shared" si="4"/>
        <v>175909.5</v>
      </c>
      <c r="G15" s="72">
        <f t="shared" ref="G15:Q15" si="27">F15</f>
        <v>175909.5</v>
      </c>
      <c r="H15" s="72">
        <f t="shared" si="27"/>
        <v>175909.5</v>
      </c>
      <c r="I15" s="72">
        <f t="shared" si="27"/>
        <v>175909.5</v>
      </c>
      <c r="J15" s="72">
        <f t="shared" si="27"/>
        <v>175909.5</v>
      </c>
      <c r="K15" s="72">
        <f t="shared" si="27"/>
        <v>175909.5</v>
      </c>
      <c r="L15" s="72">
        <f t="shared" si="27"/>
        <v>175909.5</v>
      </c>
      <c r="M15" s="72">
        <f t="shared" si="27"/>
        <v>175909.5</v>
      </c>
      <c r="N15" s="72">
        <f t="shared" si="27"/>
        <v>175909.5</v>
      </c>
      <c r="O15" s="72">
        <f t="shared" si="27"/>
        <v>175909.5</v>
      </c>
      <c r="P15" s="72">
        <f t="shared" si="27"/>
        <v>175909.5</v>
      </c>
      <c r="Q15" s="73">
        <f t="shared" si="27"/>
        <v>175909.5</v>
      </c>
      <c r="R15" s="72">
        <f t="shared" si="6"/>
        <v>199030</v>
      </c>
      <c r="S15" s="72">
        <f t="shared" ref="S15:AC15" si="28">R15</f>
        <v>199030</v>
      </c>
      <c r="T15" s="72">
        <f t="shared" si="28"/>
        <v>199030</v>
      </c>
      <c r="U15" s="72">
        <f t="shared" si="28"/>
        <v>199030</v>
      </c>
      <c r="V15" s="72">
        <f t="shared" si="28"/>
        <v>199030</v>
      </c>
      <c r="W15" s="72">
        <f t="shared" si="28"/>
        <v>199030</v>
      </c>
      <c r="X15" s="72">
        <f t="shared" si="28"/>
        <v>199030</v>
      </c>
      <c r="Y15" s="72">
        <f t="shared" si="28"/>
        <v>199030</v>
      </c>
      <c r="Z15" s="72">
        <f t="shared" si="28"/>
        <v>199030</v>
      </c>
      <c r="AA15" s="72">
        <f t="shared" si="28"/>
        <v>199030</v>
      </c>
      <c r="AB15" s="72">
        <f t="shared" si="28"/>
        <v>199030</v>
      </c>
      <c r="AC15" s="72">
        <f t="shared" si="28"/>
        <v>199030</v>
      </c>
      <c r="AD15" s="71">
        <f t="shared" si="8"/>
        <v>225290</v>
      </c>
      <c r="AE15" s="72">
        <f t="shared" ref="AE15:AO15" si="29">AD15</f>
        <v>225290</v>
      </c>
      <c r="AF15" s="72">
        <f t="shared" si="29"/>
        <v>225290</v>
      </c>
      <c r="AG15" s="72">
        <f t="shared" si="29"/>
        <v>225290</v>
      </c>
      <c r="AH15" s="72">
        <f t="shared" si="29"/>
        <v>225290</v>
      </c>
      <c r="AI15" s="72">
        <f t="shared" si="29"/>
        <v>225290</v>
      </c>
      <c r="AJ15" s="72">
        <f t="shared" si="29"/>
        <v>225290</v>
      </c>
      <c r="AK15" s="72">
        <f t="shared" si="29"/>
        <v>225290</v>
      </c>
      <c r="AL15" s="72">
        <f t="shared" si="29"/>
        <v>225290</v>
      </c>
      <c r="AM15" s="72">
        <f t="shared" si="29"/>
        <v>225290</v>
      </c>
      <c r="AN15" s="72">
        <f t="shared" si="29"/>
        <v>225290</v>
      </c>
      <c r="AO15" s="73">
        <f t="shared" si="29"/>
        <v>225290</v>
      </c>
    </row>
    <row r="16" ht="15.75" customHeight="1">
      <c r="A16" s="7"/>
      <c r="B16" s="85" t="s">
        <v>57</v>
      </c>
      <c r="C16" s="69">
        <v>0.0</v>
      </c>
      <c r="D16" s="69">
        <f>'4 Финмодель_автоматически'!G27*3%/12</f>
        <v>283184.25</v>
      </c>
      <c r="E16" s="69">
        <f>'4 Финмодель_автоматически'!H27*3%/12</f>
        <v>354201</v>
      </c>
      <c r="F16" s="71">
        <f t="shared" si="4"/>
        <v>0</v>
      </c>
      <c r="G16" s="72">
        <f t="shared" ref="G16:Q16" si="30">F16</f>
        <v>0</v>
      </c>
      <c r="H16" s="72">
        <f t="shared" si="30"/>
        <v>0</v>
      </c>
      <c r="I16" s="72">
        <f t="shared" si="30"/>
        <v>0</v>
      </c>
      <c r="J16" s="72">
        <f t="shared" si="30"/>
        <v>0</v>
      </c>
      <c r="K16" s="72">
        <f t="shared" si="30"/>
        <v>0</v>
      </c>
      <c r="L16" s="72">
        <f t="shared" si="30"/>
        <v>0</v>
      </c>
      <c r="M16" s="72">
        <f t="shared" si="30"/>
        <v>0</v>
      </c>
      <c r="N16" s="72">
        <f t="shared" si="30"/>
        <v>0</v>
      </c>
      <c r="O16" s="72">
        <f t="shared" si="30"/>
        <v>0</v>
      </c>
      <c r="P16" s="72">
        <f t="shared" si="30"/>
        <v>0</v>
      </c>
      <c r="Q16" s="73">
        <f t="shared" si="30"/>
        <v>0</v>
      </c>
      <c r="R16" s="72">
        <f t="shared" si="6"/>
        <v>283184.25</v>
      </c>
      <c r="S16" s="72">
        <f t="shared" ref="S16:AC16" si="31">R16</f>
        <v>283184.25</v>
      </c>
      <c r="T16" s="72">
        <f t="shared" si="31"/>
        <v>283184.25</v>
      </c>
      <c r="U16" s="72">
        <f t="shared" si="31"/>
        <v>283184.25</v>
      </c>
      <c r="V16" s="72">
        <f t="shared" si="31"/>
        <v>283184.25</v>
      </c>
      <c r="W16" s="72">
        <f t="shared" si="31"/>
        <v>283184.25</v>
      </c>
      <c r="X16" s="72">
        <f t="shared" si="31"/>
        <v>283184.25</v>
      </c>
      <c r="Y16" s="72">
        <f t="shared" si="31"/>
        <v>283184.25</v>
      </c>
      <c r="Z16" s="72">
        <f t="shared" si="31"/>
        <v>283184.25</v>
      </c>
      <c r="AA16" s="72">
        <f t="shared" si="31"/>
        <v>283184.25</v>
      </c>
      <c r="AB16" s="72">
        <f t="shared" si="31"/>
        <v>283184.25</v>
      </c>
      <c r="AC16" s="72">
        <f t="shared" si="31"/>
        <v>283184.25</v>
      </c>
      <c r="AD16" s="71">
        <f t="shared" si="8"/>
        <v>354201</v>
      </c>
      <c r="AE16" s="72">
        <f t="shared" ref="AE16:AO16" si="32">AD16</f>
        <v>354201</v>
      </c>
      <c r="AF16" s="72">
        <f t="shared" si="32"/>
        <v>354201</v>
      </c>
      <c r="AG16" s="72">
        <f t="shared" si="32"/>
        <v>354201</v>
      </c>
      <c r="AH16" s="72">
        <f t="shared" si="32"/>
        <v>354201</v>
      </c>
      <c r="AI16" s="72">
        <f t="shared" si="32"/>
        <v>354201</v>
      </c>
      <c r="AJ16" s="72">
        <f t="shared" si="32"/>
        <v>354201</v>
      </c>
      <c r="AK16" s="72">
        <f t="shared" si="32"/>
        <v>354201</v>
      </c>
      <c r="AL16" s="72">
        <f t="shared" si="32"/>
        <v>354201</v>
      </c>
      <c r="AM16" s="72">
        <f t="shared" si="32"/>
        <v>354201</v>
      </c>
      <c r="AN16" s="72">
        <f t="shared" si="32"/>
        <v>354201</v>
      </c>
      <c r="AO16" s="73">
        <f t="shared" si="32"/>
        <v>354201</v>
      </c>
    </row>
    <row r="17" ht="15.75" customHeight="1">
      <c r="A17" s="7"/>
      <c r="B17" s="85" t="s">
        <v>27</v>
      </c>
      <c r="C17" s="69">
        <v>150000.0</v>
      </c>
      <c r="D17" s="69">
        <v>165000.0</v>
      </c>
      <c r="E17" s="69">
        <v>180000.0</v>
      </c>
      <c r="F17" s="71">
        <f t="shared" si="4"/>
        <v>150000</v>
      </c>
      <c r="G17" s="72">
        <f t="shared" ref="G17:Q17" si="33">F17</f>
        <v>150000</v>
      </c>
      <c r="H17" s="72">
        <f t="shared" si="33"/>
        <v>150000</v>
      </c>
      <c r="I17" s="72">
        <f t="shared" si="33"/>
        <v>150000</v>
      </c>
      <c r="J17" s="72">
        <f t="shared" si="33"/>
        <v>150000</v>
      </c>
      <c r="K17" s="72">
        <f t="shared" si="33"/>
        <v>150000</v>
      </c>
      <c r="L17" s="72">
        <f t="shared" si="33"/>
        <v>150000</v>
      </c>
      <c r="M17" s="72">
        <f t="shared" si="33"/>
        <v>150000</v>
      </c>
      <c r="N17" s="72">
        <f t="shared" si="33"/>
        <v>150000</v>
      </c>
      <c r="O17" s="72">
        <f t="shared" si="33"/>
        <v>150000</v>
      </c>
      <c r="P17" s="72">
        <f t="shared" si="33"/>
        <v>150000</v>
      </c>
      <c r="Q17" s="73">
        <f t="shared" si="33"/>
        <v>150000</v>
      </c>
      <c r="R17" s="72">
        <f t="shared" si="6"/>
        <v>165000</v>
      </c>
      <c r="S17" s="72">
        <f t="shared" ref="S17:AC17" si="34">R17</f>
        <v>165000</v>
      </c>
      <c r="T17" s="72">
        <f t="shared" si="34"/>
        <v>165000</v>
      </c>
      <c r="U17" s="72">
        <f t="shared" si="34"/>
        <v>165000</v>
      </c>
      <c r="V17" s="72">
        <f t="shared" si="34"/>
        <v>165000</v>
      </c>
      <c r="W17" s="72">
        <f t="shared" si="34"/>
        <v>165000</v>
      </c>
      <c r="X17" s="72">
        <f t="shared" si="34"/>
        <v>165000</v>
      </c>
      <c r="Y17" s="72">
        <f t="shared" si="34"/>
        <v>165000</v>
      </c>
      <c r="Z17" s="72">
        <f t="shared" si="34"/>
        <v>165000</v>
      </c>
      <c r="AA17" s="72">
        <f t="shared" si="34"/>
        <v>165000</v>
      </c>
      <c r="AB17" s="72">
        <f t="shared" si="34"/>
        <v>165000</v>
      </c>
      <c r="AC17" s="72">
        <f t="shared" si="34"/>
        <v>165000</v>
      </c>
      <c r="AD17" s="71">
        <f t="shared" si="8"/>
        <v>180000</v>
      </c>
      <c r="AE17" s="72">
        <f t="shared" ref="AE17:AO17" si="35">AD17</f>
        <v>180000</v>
      </c>
      <c r="AF17" s="72">
        <f t="shared" si="35"/>
        <v>180000</v>
      </c>
      <c r="AG17" s="72">
        <f t="shared" si="35"/>
        <v>180000</v>
      </c>
      <c r="AH17" s="72">
        <f t="shared" si="35"/>
        <v>180000</v>
      </c>
      <c r="AI17" s="72">
        <f t="shared" si="35"/>
        <v>180000</v>
      </c>
      <c r="AJ17" s="72">
        <f t="shared" si="35"/>
        <v>180000</v>
      </c>
      <c r="AK17" s="72">
        <f t="shared" si="35"/>
        <v>180000</v>
      </c>
      <c r="AL17" s="72">
        <f t="shared" si="35"/>
        <v>180000</v>
      </c>
      <c r="AM17" s="72">
        <f t="shared" si="35"/>
        <v>180000</v>
      </c>
      <c r="AN17" s="72">
        <f t="shared" si="35"/>
        <v>180000</v>
      </c>
      <c r="AO17" s="73">
        <f t="shared" si="35"/>
        <v>180000</v>
      </c>
    </row>
    <row r="18" ht="15.75" customHeight="1">
      <c r="A18" s="7"/>
      <c r="B18" s="85" t="s">
        <v>58</v>
      </c>
      <c r="C18" s="69">
        <v>0.0</v>
      </c>
      <c r="D18" s="69">
        <v>0.0</v>
      </c>
      <c r="E18" s="69">
        <v>0.0</v>
      </c>
      <c r="F18" s="71">
        <f t="shared" si="4"/>
        <v>0</v>
      </c>
      <c r="G18" s="72">
        <f t="shared" ref="G18:Q18" si="36">F18</f>
        <v>0</v>
      </c>
      <c r="H18" s="72">
        <f t="shared" si="36"/>
        <v>0</v>
      </c>
      <c r="I18" s="72">
        <f t="shared" si="36"/>
        <v>0</v>
      </c>
      <c r="J18" s="72">
        <f t="shared" si="36"/>
        <v>0</v>
      </c>
      <c r="K18" s="72">
        <f t="shared" si="36"/>
        <v>0</v>
      </c>
      <c r="L18" s="72">
        <f t="shared" si="36"/>
        <v>0</v>
      </c>
      <c r="M18" s="72">
        <f t="shared" si="36"/>
        <v>0</v>
      </c>
      <c r="N18" s="72">
        <f t="shared" si="36"/>
        <v>0</v>
      </c>
      <c r="O18" s="72">
        <f t="shared" si="36"/>
        <v>0</v>
      </c>
      <c r="P18" s="72">
        <f t="shared" si="36"/>
        <v>0</v>
      </c>
      <c r="Q18" s="73">
        <f t="shared" si="36"/>
        <v>0</v>
      </c>
      <c r="R18" s="72">
        <f t="shared" si="6"/>
        <v>0</v>
      </c>
      <c r="S18" s="72">
        <f t="shared" ref="S18:AC18" si="37">R18</f>
        <v>0</v>
      </c>
      <c r="T18" s="72">
        <f t="shared" si="37"/>
        <v>0</v>
      </c>
      <c r="U18" s="72">
        <f t="shared" si="37"/>
        <v>0</v>
      </c>
      <c r="V18" s="72">
        <f t="shared" si="37"/>
        <v>0</v>
      </c>
      <c r="W18" s="72">
        <f t="shared" si="37"/>
        <v>0</v>
      </c>
      <c r="X18" s="72">
        <f t="shared" si="37"/>
        <v>0</v>
      </c>
      <c r="Y18" s="72">
        <f t="shared" si="37"/>
        <v>0</v>
      </c>
      <c r="Z18" s="72">
        <f t="shared" si="37"/>
        <v>0</v>
      </c>
      <c r="AA18" s="72">
        <f t="shared" si="37"/>
        <v>0</v>
      </c>
      <c r="AB18" s="72">
        <f t="shared" si="37"/>
        <v>0</v>
      </c>
      <c r="AC18" s="72">
        <f t="shared" si="37"/>
        <v>0</v>
      </c>
      <c r="AD18" s="71">
        <f t="shared" si="8"/>
        <v>0</v>
      </c>
      <c r="AE18" s="72">
        <f t="shared" ref="AE18:AO18" si="38">AD18</f>
        <v>0</v>
      </c>
      <c r="AF18" s="72">
        <f t="shared" si="38"/>
        <v>0</v>
      </c>
      <c r="AG18" s="72">
        <f t="shared" si="38"/>
        <v>0</v>
      </c>
      <c r="AH18" s="72">
        <f t="shared" si="38"/>
        <v>0</v>
      </c>
      <c r="AI18" s="72">
        <f t="shared" si="38"/>
        <v>0</v>
      </c>
      <c r="AJ18" s="72">
        <f t="shared" si="38"/>
        <v>0</v>
      </c>
      <c r="AK18" s="72">
        <f t="shared" si="38"/>
        <v>0</v>
      </c>
      <c r="AL18" s="72">
        <f t="shared" si="38"/>
        <v>0</v>
      </c>
      <c r="AM18" s="72">
        <f t="shared" si="38"/>
        <v>0</v>
      </c>
      <c r="AN18" s="72">
        <f t="shared" si="38"/>
        <v>0</v>
      </c>
      <c r="AO18" s="73">
        <f t="shared" si="38"/>
        <v>0</v>
      </c>
    </row>
    <row r="19" ht="15.75" customHeight="1">
      <c r="A19" s="7"/>
      <c r="B19" s="85" t="s">
        <v>59</v>
      </c>
      <c r="C19" s="69">
        <v>0.0</v>
      </c>
      <c r="D19" s="69">
        <v>0.0</v>
      </c>
      <c r="E19" s="69">
        <v>0.0</v>
      </c>
      <c r="F19" s="71">
        <f t="shared" si="4"/>
        <v>0</v>
      </c>
      <c r="G19" s="72">
        <f t="shared" ref="G19:Q19" si="39">F19</f>
        <v>0</v>
      </c>
      <c r="H19" s="72">
        <f t="shared" si="39"/>
        <v>0</v>
      </c>
      <c r="I19" s="72">
        <f t="shared" si="39"/>
        <v>0</v>
      </c>
      <c r="J19" s="72">
        <f t="shared" si="39"/>
        <v>0</v>
      </c>
      <c r="K19" s="72">
        <f t="shared" si="39"/>
        <v>0</v>
      </c>
      <c r="L19" s="72">
        <f t="shared" si="39"/>
        <v>0</v>
      </c>
      <c r="M19" s="72">
        <f t="shared" si="39"/>
        <v>0</v>
      </c>
      <c r="N19" s="72">
        <f t="shared" si="39"/>
        <v>0</v>
      </c>
      <c r="O19" s="72">
        <f t="shared" si="39"/>
        <v>0</v>
      </c>
      <c r="P19" s="72">
        <f t="shared" si="39"/>
        <v>0</v>
      </c>
      <c r="Q19" s="73">
        <f t="shared" si="39"/>
        <v>0</v>
      </c>
      <c r="R19" s="72">
        <f t="shared" si="6"/>
        <v>0</v>
      </c>
      <c r="S19" s="72">
        <f t="shared" ref="S19:AC19" si="40">R19</f>
        <v>0</v>
      </c>
      <c r="T19" s="72">
        <f t="shared" si="40"/>
        <v>0</v>
      </c>
      <c r="U19" s="72">
        <f t="shared" si="40"/>
        <v>0</v>
      </c>
      <c r="V19" s="72">
        <f t="shared" si="40"/>
        <v>0</v>
      </c>
      <c r="W19" s="72">
        <f t="shared" si="40"/>
        <v>0</v>
      </c>
      <c r="X19" s="72">
        <f t="shared" si="40"/>
        <v>0</v>
      </c>
      <c r="Y19" s="72">
        <f t="shared" si="40"/>
        <v>0</v>
      </c>
      <c r="Z19" s="72">
        <f t="shared" si="40"/>
        <v>0</v>
      </c>
      <c r="AA19" s="72">
        <f t="shared" si="40"/>
        <v>0</v>
      </c>
      <c r="AB19" s="72">
        <f t="shared" si="40"/>
        <v>0</v>
      </c>
      <c r="AC19" s="72">
        <f t="shared" si="40"/>
        <v>0</v>
      </c>
      <c r="AD19" s="71">
        <f t="shared" si="8"/>
        <v>0</v>
      </c>
      <c r="AE19" s="72">
        <f t="shared" ref="AE19:AO19" si="41">AD19</f>
        <v>0</v>
      </c>
      <c r="AF19" s="72">
        <f t="shared" si="41"/>
        <v>0</v>
      </c>
      <c r="AG19" s="72">
        <f t="shared" si="41"/>
        <v>0</v>
      </c>
      <c r="AH19" s="72">
        <f t="shared" si="41"/>
        <v>0</v>
      </c>
      <c r="AI19" s="72">
        <f t="shared" si="41"/>
        <v>0</v>
      </c>
      <c r="AJ19" s="72">
        <f t="shared" si="41"/>
        <v>0</v>
      </c>
      <c r="AK19" s="72">
        <f t="shared" si="41"/>
        <v>0</v>
      </c>
      <c r="AL19" s="72">
        <f t="shared" si="41"/>
        <v>0</v>
      </c>
      <c r="AM19" s="72">
        <f t="shared" si="41"/>
        <v>0</v>
      </c>
      <c r="AN19" s="72">
        <f t="shared" si="41"/>
        <v>0</v>
      </c>
      <c r="AO19" s="73">
        <f t="shared" si="41"/>
        <v>0</v>
      </c>
    </row>
    <row r="20" ht="15.75" customHeight="1">
      <c r="A20" s="7"/>
      <c r="B20" s="85" t="s">
        <v>60</v>
      </c>
      <c r="C20" s="69">
        <v>0.0</v>
      </c>
      <c r="D20" s="69">
        <v>0.0</v>
      </c>
      <c r="E20" s="69">
        <v>0.0</v>
      </c>
      <c r="F20" s="71">
        <f t="shared" si="4"/>
        <v>0</v>
      </c>
      <c r="G20" s="72">
        <f t="shared" ref="G20:Q20" si="42">F20</f>
        <v>0</v>
      </c>
      <c r="H20" s="72">
        <f t="shared" si="42"/>
        <v>0</v>
      </c>
      <c r="I20" s="72">
        <f t="shared" si="42"/>
        <v>0</v>
      </c>
      <c r="J20" s="72">
        <f t="shared" si="42"/>
        <v>0</v>
      </c>
      <c r="K20" s="72">
        <f t="shared" si="42"/>
        <v>0</v>
      </c>
      <c r="L20" s="72">
        <f t="shared" si="42"/>
        <v>0</v>
      </c>
      <c r="M20" s="72">
        <f t="shared" si="42"/>
        <v>0</v>
      </c>
      <c r="N20" s="72">
        <f t="shared" si="42"/>
        <v>0</v>
      </c>
      <c r="O20" s="72">
        <f t="shared" si="42"/>
        <v>0</v>
      </c>
      <c r="P20" s="72">
        <f t="shared" si="42"/>
        <v>0</v>
      </c>
      <c r="Q20" s="73">
        <f t="shared" si="42"/>
        <v>0</v>
      </c>
      <c r="R20" s="72">
        <f t="shared" si="6"/>
        <v>0</v>
      </c>
      <c r="S20" s="72">
        <f t="shared" ref="S20:AC20" si="43">R20</f>
        <v>0</v>
      </c>
      <c r="T20" s="72">
        <f t="shared" si="43"/>
        <v>0</v>
      </c>
      <c r="U20" s="72">
        <f t="shared" si="43"/>
        <v>0</v>
      </c>
      <c r="V20" s="72">
        <f t="shared" si="43"/>
        <v>0</v>
      </c>
      <c r="W20" s="72">
        <f t="shared" si="43"/>
        <v>0</v>
      </c>
      <c r="X20" s="72">
        <f t="shared" si="43"/>
        <v>0</v>
      </c>
      <c r="Y20" s="72">
        <f t="shared" si="43"/>
        <v>0</v>
      </c>
      <c r="Z20" s="72">
        <f t="shared" si="43"/>
        <v>0</v>
      </c>
      <c r="AA20" s="72">
        <f t="shared" si="43"/>
        <v>0</v>
      </c>
      <c r="AB20" s="72">
        <f t="shared" si="43"/>
        <v>0</v>
      </c>
      <c r="AC20" s="72">
        <f t="shared" si="43"/>
        <v>0</v>
      </c>
      <c r="AD20" s="71">
        <f t="shared" si="8"/>
        <v>0</v>
      </c>
      <c r="AE20" s="72">
        <f t="shared" ref="AE20:AO20" si="44">AD20</f>
        <v>0</v>
      </c>
      <c r="AF20" s="72">
        <f t="shared" si="44"/>
        <v>0</v>
      </c>
      <c r="AG20" s="72">
        <f t="shared" si="44"/>
        <v>0</v>
      </c>
      <c r="AH20" s="72">
        <f t="shared" si="44"/>
        <v>0</v>
      </c>
      <c r="AI20" s="72">
        <f t="shared" si="44"/>
        <v>0</v>
      </c>
      <c r="AJ20" s="72">
        <f t="shared" si="44"/>
        <v>0</v>
      </c>
      <c r="AK20" s="72">
        <f t="shared" si="44"/>
        <v>0</v>
      </c>
      <c r="AL20" s="72">
        <f t="shared" si="44"/>
        <v>0</v>
      </c>
      <c r="AM20" s="72">
        <f t="shared" si="44"/>
        <v>0</v>
      </c>
      <c r="AN20" s="72">
        <f t="shared" si="44"/>
        <v>0</v>
      </c>
      <c r="AO20" s="73">
        <f t="shared" si="44"/>
        <v>0</v>
      </c>
    </row>
    <row r="21" ht="15.75" customHeight="1">
      <c r="A21" s="7"/>
      <c r="B21" s="85" t="s">
        <v>61</v>
      </c>
      <c r="C21" s="69">
        <v>0.0</v>
      </c>
      <c r="D21" s="69">
        <v>0.0</v>
      </c>
      <c r="E21" s="69">
        <v>0.0</v>
      </c>
      <c r="F21" s="71">
        <f t="shared" si="4"/>
        <v>0</v>
      </c>
      <c r="G21" s="72">
        <f t="shared" ref="G21:Q21" si="45">F21</f>
        <v>0</v>
      </c>
      <c r="H21" s="72">
        <f t="shared" si="45"/>
        <v>0</v>
      </c>
      <c r="I21" s="72">
        <f t="shared" si="45"/>
        <v>0</v>
      </c>
      <c r="J21" s="72">
        <f t="shared" si="45"/>
        <v>0</v>
      </c>
      <c r="K21" s="72">
        <f t="shared" si="45"/>
        <v>0</v>
      </c>
      <c r="L21" s="72">
        <f t="shared" si="45"/>
        <v>0</v>
      </c>
      <c r="M21" s="72">
        <f t="shared" si="45"/>
        <v>0</v>
      </c>
      <c r="N21" s="72">
        <f t="shared" si="45"/>
        <v>0</v>
      </c>
      <c r="O21" s="72">
        <f t="shared" si="45"/>
        <v>0</v>
      </c>
      <c r="P21" s="72">
        <f t="shared" si="45"/>
        <v>0</v>
      </c>
      <c r="Q21" s="73">
        <f t="shared" si="45"/>
        <v>0</v>
      </c>
      <c r="R21" s="72">
        <f t="shared" si="6"/>
        <v>0</v>
      </c>
      <c r="S21" s="72">
        <f t="shared" ref="S21:AC21" si="46">R21</f>
        <v>0</v>
      </c>
      <c r="T21" s="72">
        <f t="shared" si="46"/>
        <v>0</v>
      </c>
      <c r="U21" s="72">
        <f t="shared" si="46"/>
        <v>0</v>
      </c>
      <c r="V21" s="72">
        <f t="shared" si="46"/>
        <v>0</v>
      </c>
      <c r="W21" s="72">
        <f t="shared" si="46"/>
        <v>0</v>
      </c>
      <c r="X21" s="72">
        <f t="shared" si="46"/>
        <v>0</v>
      </c>
      <c r="Y21" s="72">
        <f t="shared" si="46"/>
        <v>0</v>
      </c>
      <c r="Z21" s="72">
        <f t="shared" si="46"/>
        <v>0</v>
      </c>
      <c r="AA21" s="72">
        <f t="shared" si="46"/>
        <v>0</v>
      </c>
      <c r="AB21" s="72">
        <f t="shared" si="46"/>
        <v>0</v>
      </c>
      <c r="AC21" s="72">
        <f t="shared" si="46"/>
        <v>0</v>
      </c>
      <c r="AD21" s="71">
        <f t="shared" si="8"/>
        <v>0</v>
      </c>
      <c r="AE21" s="72">
        <f t="shared" ref="AE21:AO21" si="47">AD21</f>
        <v>0</v>
      </c>
      <c r="AF21" s="72">
        <f t="shared" si="47"/>
        <v>0</v>
      </c>
      <c r="AG21" s="72">
        <f t="shared" si="47"/>
        <v>0</v>
      </c>
      <c r="AH21" s="72">
        <f t="shared" si="47"/>
        <v>0</v>
      </c>
      <c r="AI21" s="72">
        <f t="shared" si="47"/>
        <v>0</v>
      </c>
      <c r="AJ21" s="72">
        <f t="shared" si="47"/>
        <v>0</v>
      </c>
      <c r="AK21" s="72">
        <f t="shared" si="47"/>
        <v>0</v>
      </c>
      <c r="AL21" s="72">
        <f t="shared" si="47"/>
        <v>0</v>
      </c>
      <c r="AM21" s="72">
        <f t="shared" si="47"/>
        <v>0</v>
      </c>
      <c r="AN21" s="72">
        <f t="shared" si="47"/>
        <v>0</v>
      </c>
      <c r="AO21" s="73">
        <f t="shared" si="47"/>
        <v>0</v>
      </c>
    </row>
    <row r="22" ht="15.75" customHeight="1">
      <c r="A22" s="7"/>
      <c r="B22" s="85" t="s">
        <v>62</v>
      </c>
      <c r="C22" s="69">
        <v>0.0</v>
      </c>
      <c r="D22" s="69">
        <v>0.0</v>
      </c>
      <c r="E22" s="69">
        <v>0.0</v>
      </c>
      <c r="F22" s="71">
        <f t="shared" si="4"/>
        <v>0</v>
      </c>
      <c r="G22" s="72">
        <f t="shared" ref="G22:Q22" si="48">F22</f>
        <v>0</v>
      </c>
      <c r="H22" s="72">
        <f t="shared" si="48"/>
        <v>0</v>
      </c>
      <c r="I22" s="72">
        <f t="shared" si="48"/>
        <v>0</v>
      </c>
      <c r="J22" s="72">
        <f t="shared" si="48"/>
        <v>0</v>
      </c>
      <c r="K22" s="72">
        <f t="shared" si="48"/>
        <v>0</v>
      </c>
      <c r="L22" s="72">
        <f t="shared" si="48"/>
        <v>0</v>
      </c>
      <c r="M22" s="72">
        <f t="shared" si="48"/>
        <v>0</v>
      </c>
      <c r="N22" s="72">
        <f t="shared" si="48"/>
        <v>0</v>
      </c>
      <c r="O22" s="72">
        <f t="shared" si="48"/>
        <v>0</v>
      </c>
      <c r="P22" s="72">
        <f t="shared" si="48"/>
        <v>0</v>
      </c>
      <c r="Q22" s="73">
        <f t="shared" si="48"/>
        <v>0</v>
      </c>
      <c r="R22" s="72">
        <f t="shared" si="6"/>
        <v>0</v>
      </c>
      <c r="S22" s="72">
        <f t="shared" ref="S22:AC22" si="49">R22</f>
        <v>0</v>
      </c>
      <c r="T22" s="72">
        <f t="shared" si="49"/>
        <v>0</v>
      </c>
      <c r="U22" s="72">
        <f t="shared" si="49"/>
        <v>0</v>
      </c>
      <c r="V22" s="72">
        <f t="shared" si="49"/>
        <v>0</v>
      </c>
      <c r="W22" s="72">
        <f t="shared" si="49"/>
        <v>0</v>
      </c>
      <c r="X22" s="72">
        <f t="shared" si="49"/>
        <v>0</v>
      </c>
      <c r="Y22" s="72">
        <f t="shared" si="49"/>
        <v>0</v>
      </c>
      <c r="Z22" s="72">
        <f t="shared" si="49"/>
        <v>0</v>
      </c>
      <c r="AA22" s="72">
        <f t="shared" si="49"/>
        <v>0</v>
      </c>
      <c r="AB22" s="72">
        <f t="shared" si="49"/>
        <v>0</v>
      </c>
      <c r="AC22" s="72">
        <f t="shared" si="49"/>
        <v>0</v>
      </c>
      <c r="AD22" s="71">
        <f t="shared" si="8"/>
        <v>0</v>
      </c>
      <c r="AE22" s="72">
        <f t="shared" ref="AE22:AO22" si="50">AD22</f>
        <v>0</v>
      </c>
      <c r="AF22" s="72">
        <f t="shared" si="50"/>
        <v>0</v>
      </c>
      <c r="AG22" s="72">
        <f t="shared" si="50"/>
        <v>0</v>
      </c>
      <c r="AH22" s="72">
        <f t="shared" si="50"/>
        <v>0</v>
      </c>
      <c r="AI22" s="72">
        <f t="shared" si="50"/>
        <v>0</v>
      </c>
      <c r="AJ22" s="72">
        <f t="shared" si="50"/>
        <v>0</v>
      </c>
      <c r="AK22" s="72">
        <f t="shared" si="50"/>
        <v>0</v>
      </c>
      <c r="AL22" s="72">
        <f t="shared" si="50"/>
        <v>0</v>
      </c>
      <c r="AM22" s="72">
        <f t="shared" si="50"/>
        <v>0</v>
      </c>
      <c r="AN22" s="72">
        <f t="shared" si="50"/>
        <v>0</v>
      </c>
      <c r="AO22" s="73">
        <f t="shared" si="50"/>
        <v>0</v>
      </c>
    </row>
    <row r="23" ht="15.75" customHeight="1">
      <c r="A23" s="7"/>
      <c r="B23" s="85" t="s">
        <v>63</v>
      </c>
      <c r="C23" s="69">
        <v>0.0</v>
      </c>
      <c r="D23" s="69">
        <v>0.0</v>
      </c>
      <c r="E23" s="69">
        <v>0.0</v>
      </c>
      <c r="F23" s="71">
        <f t="shared" si="4"/>
        <v>0</v>
      </c>
      <c r="G23" s="72">
        <f t="shared" ref="G23:Q23" si="51">F23</f>
        <v>0</v>
      </c>
      <c r="H23" s="72">
        <f t="shared" si="51"/>
        <v>0</v>
      </c>
      <c r="I23" s="72">
        <f t="shared" si="51"/>
        <v>0</v>
      </c>
      <c r="J23" s="72">
        <f t="shared" si="51"/>
        <v>0</v>
      </c>
      <c r="K23" s="72">
        <f t="shared" si="51"/>
        <v>0</v>
      </c>
      <c r="L23" s="72">
        <f t="shared" si="51"/>
        <v>0</v>
      </c>
      <c r="M23" s="72">
        <f t="shared" si="51"/>
        <v>0</v>
      </c>
      <c r="N23" s="72">
        <f t="shared" si="51"/>
        <v>0</v>
      </c>
      <c r="O23" s="72">
        <f t="shared" si="51"/>
        <v>0</v>
      </c>
      <c r="P23" s="72">
        <f t="shared" si="51"/>
        <v>0</v>
      </c>
      <c r="Q23" s="73">
        <f t="shared" si="51"/>
        <v>0</v>
      </c>
      <c r="R23" s="72">
        <f t="shared" si="6"/>
        <v>0</v>
      </c>
      <c r="S23" s="72">
        <f t="shared" ref="S23:AC23" si="52">R23</f>
        <v>0</v>
      </c>
      <c r="T23" s="72">
        <f t="shared" si="52"/>
        <v>0</v>
      </c>
      <c r="U23" s="72">
        <f t="shared" si="52"/>
        <v>0</v>
      </c>
      <c r="V23" s="72">
        <f t="shared" si="52"/>
        <v>0</v>
      </c>
      <c r="W23" s="72">
        <f t="shared" si="52"/>
        <v>0</v>
      </c>
      <c r="X23" s="72">
        <f t="shared" si="52"/>
        <v>0</v>
      </c>
      <c r="Y23" s="72">
        <f t="shared" si="52"/>
        <v>0</v>
      </c>
      <c r="Z23" s="72">
        <f t="shared" si="52"/>
        <v>0</v>
      </c>
      <c r="AA23" s="72">
        <f t="shared" si="52"/>
        <v>0</v>
      </c>
      <c r="AB23" s="72">
        <f t="shared" si="52"/>
        <v>0</v>
      </c>
      <c r="AC23" s="72">
        <f t="shared" si="52"/>
        <v>0</v>
      </c>
      <c r="AD23" s="71">
        <f t="shared" si="8"/>
        <v>0</v>
      </c>
      <c r="AE23" s="72">
        <f t="shared" ref="AE23:AO23" si="53">AD23</f>
        <v>0</v>
      </c>
      <c r="AF23" s="72">
        <f t="shared" si="53"/>
        <v>0</v>
      </c>
      <c r="AG23" s="72">
        <f t="shared" si="53"/>
        <v>0</v>
      </c>
      <c r="AH23" s="72">
        <f t="shared" si="53"/>
        <v>0</v>
      </c>
      <c r="AI23" s="72">
        <f t="shared" si="53"/>
        <v>0</v>
      </c>
      <c r="AJ23" s="72">
        <f t="shared" si="53"/>
        <v>0</v>
      </c>
      <c r="AK23" s="72">
        <f t="shared" si="53"/>
        <v>0</v>
      </c>
      <c r="AL23" s="72">
        <f t="shared" si="53"/>
        <v>0</v>
      </c>
      <c r="AM23" s="72">
        <f t="shared" si="53"/>
        <v>0</v>
      </c>
      <c r="AN23" s="72">
        <f t="shared" si="53"/>
        <v>0</v>
      </c>
      <c r="AO23" s="73">
        <f t="shared" si="53"/>
        <v>0</v>
      </c>
    </row>
    <row r="24" ht="15.75" customHeight="1">
      <c r="A24" s="5"/>
      <c r="B24" s="74"/>
      <c r="C24" s="76"/>
      <c r="D24" s="77"/>
      <c r="E24" s="76"/>
      <c r="F24" s="78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8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80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0.1" defaultRowHeight="15.0"/>
  <cols>
    <col customWidth="1" min="1" max="1" width="6.8"/>
    <col customWidth="1" min="2" max="2" width="3.0"/>
    <col customWidth="1" min="3" max="3" width="25.1"/>
    <col customWidth="1" min="4" max="8" width="12.4"/>
    <col customWidth="1" hidden="1" min="9" max="9" width="8.6"/>
    <col customWidth="1" min="10" max="18" width="8.6"/>
    <col customWidth="1" min="19" max="19" width="10.2"/>
    <col customWidth="1" min="20" max="33" width="7.6"/>
    <col customWidth="1" min="34" max="34" width="9.3"/>
    <col customWidth="1" min="35" max="45" width="7.1"/>
  </cols>
  <sheetData>
    <row r="1" ht="15.75" customHeight="1">
      <c r="A1" s="86"/>
      <c r="B1" s="87"/>
      <c r="C1" s="87"/>
      <c r="D1" s="88"/>
      <c r="E1" s="89"/>
      <c r="F1" s="89"/>
      <c r="G1" s="89"/>
      <c r="H1" s="89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9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ht="15.75" customHeight="1">
      <c r="A2" s="86"/>
      <c r="B2" s="90" t="s">
        <v>64</v>
      </c>
      <c r="C2" s="87"/>
      <c r="D2" s="88"/>
      <c r="E2" s="89"/>
      <c r="F2" s="89"/>
      <c r="G2" s="89"/>
      <c r="H2" s="89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9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</row>
    <row r="3" ht="15.75" customHeight="1">
      <c r="A3" s="86"/>
      <c r="B3" s="87"/>
      <c r="C3" s="87"/>
      <c r="D3" s="88"/>
      <c r="E3" s="89"/>
      <c r="F3" s="89"/>
      <c r="G3" s="89"/>
      <c r="H3" s="89"/>
      <c r="I3" s="87"/>
      <c r="J3" s="89" t="s">
        <v>65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9" t="s">
        <v>66</v>
      </c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 t="s">
        <v>67</v>
      </c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</row>
    <row r="4" ht="15.75" customHeight="1">
      <c r="A4" s="87"/>
      <c r="B4" s="91"/>
      <c r="C4" s="91"/>
      <c r="D4" s="92" t="s">
        <v>68</v>
      </c>
      <c r="E4" s="93" t="s">
        <v>69</v>
      </c>
      <c r="F4" s="94"/>
      <c r="G4" s="93" t="s">
        <v>70</v>
      </c>
      <c r="H4" s="95"/>
      <c r="I4" s="96"/>
      <c r="J4" s="91">
        <v>1.0</v>
      </c>
      <c r="K4" s="91">
        <v>1.0</v>
      </c>
      <c r="L4" s="91">
        <v>1.0</v>
      </c>
      <c r="M4" s="91">
        <v>1.0</v>
      </c>
      <c r="N4" s="91">
        <v>1.0</v>
      </c>
      <c r="O4" s="91">
        <v>1.0</v>
      </c>
      <c r="P4" s="91">
        <v>1.0</v>
      </c>
      <c r="Q4" s="91">
        <v>1.0</v>
      </c>
      <c r="R4" s="91">
        <v>1.0</v>
      </c>
      <c r="S4" s="91">
        <v>1.0</v>
      </c>
      <c r="T4" s="91">
        <v>1.0</v>
      </c>
      <c r="U4" s="91">
        <v>1.0</v>
      </c>
      <c r="V4" s="91">
        <v>2.0</v>
      </c>
      <c r="W4" s="91">
        <v>2.0</v>
      </c>
      <c r="X4" s="91">
        <v>2.0</v>
      </c>
      <c r="Y4" s="91">
        <v>2.0</v>
      </c>
      <c r="Z4" s="91">
        <v>2.0</v>
      </c>
      <c r="AA4" s="91">
        <v>2.0</v>
      </c>
      <c r="AB4" s="91">
        <v>2.0</v>
      </c>
      <c r="AC4" s="91">
        <v>2.0</v>
      </c>
      <c r="AD4" s="91">
        <v>2.0</v>
      </c>
      <c r="AE4" s="91">
        <v>2.0</v>
      </c>
      <c r="AF4" s="91">
        <v>2.0</v>
      </c>
      <c r="AG4" s="91">
        <v>2.0</v>
      </c>
      <c r="AH4" s="91">
        <v>3.0</v>
      </c>
      <c r="AI4" s="91">
        <v>3.0</v>
      </c>
      <c r="AJ4" s="91">
        <v>3.0</v>
      </c>
      <c r="AK4" s="91">
        <v>3.0</v>
      </c>
      <c r="AL4" s="91">
        <v>3.0</v>
      </c>
      <c r="AM4" s="91">
        <v>3.0</v>
      </c>
      <c r="AN4" s="91">
        <v>3.0</v>
      </c>
      <c r="AO4" s="91">
        <v>3.0</v>
      </c>
      <c r="AP4" s="91">
        <v>3.0</v>
      </c>
      <c r="AQ4" s="91">
        <v>3.0</v>
      </c>
      <c r="AR4" s="91">
        <v>3.0</v>
      </c>
      <c r="AS4" s="97">
        <v>3.0</v>
      </c>
    </row>
    <row r="5" ht="15.75" customHeight="1">
      <c r="A5" s="87"/>
      <c r="B5" s="98"/>
      <c r="C5" s="98"/>
      <c r="D5" s="99" t="s">
        <v>71</v>
      </c>
      <c r="E5" s="100" t="s">
        <v>72</v>
      </c>
      <c r="F5" s="100" t="s">
        <v>65</v>
      </c>
      <c r="G5" s="100" t="s">
        <v>66</v>
      </c>
      <c r="H5" s="100" t="s">
        <v>67</v>
      </c>
      <c r="I5" s="101"/>
      <c r="J5" s="102">
        <v>1.0</v>
      </c>
      <c r="K5" s="102">
        <v>2.0</v>
      </c>
      <c r="L5" s="102">
        <v>3.0</v>
      </c>
      <c r="M5" s="102">
        <v>4.0</v>
      </c>
      <c r="N5" s="91">
        <v>5.0</v>
      </c>
      <c r="O5" s="102">
        <v>6.0</v>
      </c>
      <c r="P5" s="102">
        <v>7.0</v>
      </c>
      <c r="Q5" s="102">
        <v>8.0</v>
      </c>
      <c r="R5" s="102">
        <v>9.0</v>
      </c>
      <c r="S5" s="91">
        <v>10.0</v>
      </c>
      <c r="T5" s="102">
        <v>11.0</v>
      </c>
      <c r="U5" s="102">
        <v>12.0</v>
      </c>
      <c r="V5" s="102">
        <v>13.0</v>
      </c>
      <c r="W5" s="91">
        <v>14.0</v>
      </c>
      <c r="X5" s="102">
        <v>15.0</v>
      </c>
      <c r="Y5" s="102">
        <v>16.0</v>
      </c>
      <c r="Z5" s="102">
        <v>17.0</v>
      </c>
      <c r="AA5" s="91">
        <v>18.0</v>
      </c>
      <c r="AB5" s="102">
        <v>19.0</v>
      </c>
      <c r="AC5" s="102">
        <v>20.0</v>
      </c>
      <c r="AD5" s="102">
        <v>21.0</v>
      </c>
      <c r="AE5" s="91">
        <v>22.0</v>
      </c>
      <c r="AF5" s="102">
        <v>23.0</v>
      </c>
      <c r="AG5" s="102">
        <v>24.0</v>
      </c>
      <c r="AH5" s="102">
        <v>25.0</v>
      </c>
      <c r="AI5" s="91">
        <v>26.0</v>
      </c>
      <c r="AJ5" s="102">
        <v>27.0</v>
      </c>
      <c r="AK5" s="102">
        <v>28.0</v>
      </c>
      <c r="AL5" s="102">
        <v>29.0</v>
      </c>
      <c r="AM5" s="91">
        <v>30.0</v>
      </c>
      <c r="AN5" s="102">
        <v>31.0</v>
      </c>
      <c r="AO5" s="102">
        <v>32.0</v>
      </c>
      <c r="AP5" s="102">
        <v>33.0</v>
      </c>
      <c r="AQ5" s="91">
        <v>34.0</v>
      </c>
      <c r="AR5" s="102">
        <v>35.0</v>
      </c>
      <c r="AS5" s="103">
        <v>36.0</v>
      </c>
    </row>
    <row r="6" ht="15.75" customHeight="1">
      <c r="A6" s="86"/>
      <c r="B6" s="104" t="s">
        <v>41</v>
      </c>
      <c r="C6" s="105"/>
      <c r="D6" s="106"/>
      <c r="E6" s="107"/>
      <c r="F6" s="108"/>
      <c r="G6" s="107"/>
      <c r="H6" s="107"/>
      <c r="I6" s="109"/>
      <c r="J6" s="109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09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09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1"/>
    </row>
    <row r="7" ht="15.75" customHeight="1">
      <c r="A7" s="86"/>
      <c r="B7" s="104"/>
      <c r="C7" s="112" t="str">
        <f>'2 Продажи'!C8</f>
        <v>Термопанели Эконом</v>
      </c>
      <c r="D7" s="106"/>
      <c r="E7" s="108"/>
      <c r="F7" s="108" t="s">
        <v>73</v>
      </c>
      <c r="G7" s="108" t="s">
        <v>73</v>
      </c>
      <c r="H7" s="108" t="s">
        <v>73</v>
      </c>
      <c r="I7" s="109"/>
      <c r="J7" s="109">
        <f>'2 Продажи'!H8</f>
        <v>6050</v>
      </c>
      <c r="K7" s="110">
        <f>'2 Продажи'!I8</f>
        <v>6050</v>
      </c>
      <c r="L7" s="110">
        <f>'2 Продажи'!J8</f>
        <v>6050</v>
      </c>
      <c r="M7" s="110">
        <f>'2 Продажи'!K8</f>
        <v>6050</v>
      </c>
      <c r="N7" s="110">
        <f>'2 Продажи'!L8</f>
        <v>6050</v>
      </c>
      <c r="O7" s="110">
        <f>'2 Продажи'!M8</f>
        <v>6050</v>
      </c>
      <c r="P7" s="110">
        <f>'2 Продажи'!N8</f>
        <v>6050</v>
      </c>
      <c r="Q7" s="110">
        <f>'2 Продажи'!O8</f>
        <v>6050</v>
      </c>
      <c r="R7" s="110">
        <f>'2 Продажи'!P8</f>
        <v>6050</v>
      </c>
      <c r="S7" s="110">
        <f>'2 Продажи'!Q8</f>
        <v>6050</v>
      </c>
      <c r="T7" s="110">
        <f>'2 Продажи'!R8</f>
        <v>6050</v>
      </c>
      <c r="U7" s="110">
        <f>'2 Продажи'!S8</f>
        <v>6050</v>
      </c>
      <c r="V7" s="109">
        <f>'2 Продажи'!T8</f>
        <v>6655</v>
      </c>
      <c r="W7" s="110">
        <f>'2 Продажи'!U8</f>
        <v>6655</v>
      </c>
      <c r="X7" s="110">
        <f>'2 Продажи'!V8</f>
        <v>6655</v>
      </c>
      <c r="Y7" s="110">
        <f>'2 Продажи'!W8</f>
        <v>6655</v>
      </c>
      <c r="Z7" s="110">
        <f>'2 Продажи'!X8</f>
        <v>6655</v>
      </c>
      <c r="AA7" s="110">
        <f>'2 Продажи'!Y8</f>
        <v>6655</v>
      </c>
      <c r="AB7" s="110">
        <f>'2 Продажи'!Z8</f>
        <v>6655</v>
      </c>
      <c r="AC7" s="110">
        <f>'2 Продажи'!AA8</f>
        <v>6655</v>
      </c>
      <c r="AD7" s="110">
        <f>'2 Продажи'!AB8</f>
        <v>6655</v>
      </c>
      <c r="AE7" s="110">
        <f>'2 Продажи'!AC8</f>
        <v>6655</v>
      </c>
      <c r="AF7" s="110">
        <f>'2 Продажи'!AD8</f>
        <v>6655</v>
      </c>
      <c r="AG7" s="110">
        <f>'2 Продажи'!AE8</f>
        <v>6655</v>
      </c>
      <c r="AH7" s="109">
        <f>'2 Продажи'!AF8</f>
        <v>6900</v>
      </c>
      <c r="AI7" s="110">
        <f>'2 Продажи'!AG8</f>
        <v>6900</v>
      </c>
      <c r="AJ7" s="110">
        <f>'2 Продажи'!AH8</f>
        <v>6900</v>
      </c>
      <c r="AK7" s="110">
        <f>'2 Продажи'!AI8</f>
        <v>6900</v>
      </c>
      <c r="AL7" s="110">
        <f>'2 Продажи'!AJ8</f>
        <v>6900</v>
      </c>
      <c r="AM7" s="110">
        <f>'2 Продажи'!AK8</f>
        <v>6900</v>
      </c>
      <c r="AN7" s="110">
        <f>'2 Продажи'!AL8</f>
        <v>6900</v>
      </c>
      <c r="AO7" s="110">
        <f>'2 Продажи'!AM8</f>
        <v>6900</v>
      </c>
      <c r="AP7" s="110">
        <f>'2 Продажи'!AN8</f>
        <v>6900</v>
      </c>
      <c r="AQ7" s="110">
        <f>'2 Продажи'!AO8</f>
        <v>6900</v>
      </c>
      <c r="AR7" s="110">
        <f>'2 Продажи'!AP8</f>
        <v>6900</v>
      </c>
      <c r="AS7" s="111">
        <f>'2 Продажи'!AQ8</f>
        <v>6900</v>
      </c>
    </row>
    <row r="8" ht="15.75" customHeight="1">
      <c r="A8" s="86"/>
      <c r="B8" s="104"/>
      <c r="C8" s="112" t="str">
        <f>'2 Продажи'!C9</f>
        <v>Термопанели Премиум</v>
      </c>
      <c r="D8" s="106"/>
      <c r="E8" s="108"/>
      <c r="F8" s="108" t="s">
        <v>73</v>
      </c>
      <c r="G8" s="108" t="s">
        <v>73</v>
      </c>
      <c r="H8" s="108" t="s">
        <v>73</v>
      </c>
      <c r="I8" s="109"/>
      <c r="J8" s="109">
        <f>'2 Продажи'!H9</f>
        <v>9470</v>
      </c>
      <c r="K8" s="110">
        <f>'2 Продажи'!I9</f>
        <v>9470</v>
      </c>
      <c r="L8" s="110">
        <f>'2 Продажи'!J9</f>
        <v>9470</v>
      </c>
      <c r="M8" s="110">
        <f>'2 Продажи'!K9</f>
        <v>9470</v>
      </c>
      <c r="N8" s="110">
        <f>'2 Продажи'!L9</f>
        <v>9470</v>
      </c>
      <c r="O8" s="110">
        <f>'2 Продажи'!M9</f>
        <v>9470</v>
      </c>
      <c r="P8" s="110">
        <f>'2 Продажи'!N9</f>
        <v>9470</v>
      </c>
      <c r="Q8" s="110">
        <f>'2 Продажи'!O9</f>
        <v>9470</v>
      </c>
      <c r="R8" s="110">
        <f>'2 Продажи'!P9</f>
        <v>9470</v>
      </c>
      <c r="S8" s="110">
        <f>'2 Продажи'!Q9</f>
        <v>9470</v>
      </c>
      <c r="T8" s="110">
        <f>'2 Продажи'!R9</f>
        <v>9470</v>
      </c>
      <c r="U8" s="110">
        <f>'2 Продажи'!S9</f>
        <v>9470</v>
      </c>
      <c r="V8" s="109">
        <f>'2 Продажи'!T9</f>
        <v>9900</v>
      </c>
      <c r="W8" s="110">
        <f>'2 Продажи'!U9</f>
        <v>9900</v>
      </c>
      <c r="X8" s="110">
        <f>'2 Продажи'!V9</f>
        <v>9900</v>
      </c>
      <c r="Y8" s="110">
        <f>'2 Продажи'!W9</f>
        <v>9900</v>
      </c>
      <c r="Z8" s="110">
        <f>'2 Продажи'!X9</f>
        <v>9900</v>
      </c>
      <c r="AA8" s="110">
        <f>'2 Продажи'!Y9</f>
        <v>9900</v>
      </c>
      <c r="AB8" s="110">
        <f>'2 Продажи'!Z9</f>
        <v>9900</v>
      </c>
      <c r="AC8" s="110">
        <f>'2 Продажи'!AA9</f>
        <v>9900</v>
      </c>
      <c r="AD8" s="110">
        <f>'2 Продажи'!AB9</f>
        <v>9900</v>
      </c>
      <c r="AE8" s="110">
        <f>'2 Продажи'!AC9</f>
        <v>9900</v>
      </c>
      <c r="AF8" s="110">
        <f>'2 Продажи'!AD9</f>
        <v>9900</v>
      </c>
      <c r="AG8" s="110">
        <f>'2 Продажи'!AE9</f>
        <v>9900</v>
      </c>
      <c r="AH8" s="109">
        <f>'2 Продажи'!AF9</f>
        <v>10200</v>
      </c>
      <c r="AI8" s="110">
        <f>'2 Продажи'!AG9</f>
        <v>10200</v>
      </c>
      <c r="AJ8" s="110">
        <f>'2 Продажи'!AH9</f>
        <v>10200</v>
      </c>
      <c r="AK8" s="110">
        <f>'2 Продажи'!AI9</f>
        <v>10200</v>
      </c>
      <c r="AL8" s="110">
        <f>'2 Продажи'!AJ9</f>
        <v>10200</v>
      </c>
      <c r="AM8" s="110">
        <f>'2 Продажи'!AK9</f>
        <v>10200</v>
      </c>
      <c r="AN8" s="110">
        <f>'2 Продажи'!AL9</f>
        <v>10200</v>
      </c>
      <c r="AO8" s="110">
        <f>'2 Продажи'!AM9</f>
        <v>10200</v>
      </c>
      <c r="AP8" s="110">
        <f>'2 Продажи'!AN9</f>
        <v>10200</v>
      </c>
      <c r="AQ8" s="110">
        <f>'2 Продажи'!AO9</f>
        <v>10200</v>
      </c>
      <c r="AR8" s="110">
        <f>'2 Продажи'!AP9</f>
        <v>10200</v>
      </c>
      <c r="AS8" s="111">
        <f>'2 Продажи'!AQ9</f>
        <v>10200</v>
      </c>
    </row>
    <row r="9" ht="15.75" customHeight="1">
      <c r="A9" s="86"/>
      <c r="B9" s="104"/>
      <c r="C9" s="112" t="str">
        <f>'2 Продажи'!C10</f>
        <v>ФАД</v>
      </c>
      <c r="D9" s="106"/>
      <c r="E9" s="108"/>
      <c r="F9" s="108" t="s">
        <v>73</v>
      </c>
      <c r="G9" s="108" t="s">
        <v>73</v>
      </c>
      <c r="H9" s="108" t="s">
        <v>73</v>
      </c>
      <c r="I9" s="109"/>
      <c r="J9" s="109">
        <f>'2 Продажи'!H10</f>
        <v>600000</v>
      </c>
      <c r="K9" s="110">
        <f>'2 Продажи'!I10</f>
        <v>600000</v>
      </c>
      <c r="L9" s="110">
        <f>'2 Продажи'!J10</f>
        <v>600000</v>
      </c>
      <c r="M9" s="110">
        <f>'2 Продажи'!K10</f>
        <v>600000</v>
      </c>
      <c r="N9" s="110">
        <f>'2 Продажи'!L10</f>
        <v>600000</v>
      </c>
      <c r="O9" s="110">
        <f>'2 Продажи'!M10</f>
        <v>600000</v>
      </c>
      <c r="P9" s="110">
        <f>'2 Продажи'!N10</f>
        <v>600000</v>
      </c>
      <c r="Q9" s="110">
        <f>'2 Продажи'!O10</f>
        <v>600000</v>
      </c>
      <c r="R9" s="110">
        <f>'2 Продажи'!P10</f>
        <v>600000</v>
      </c>
      <c r="S9" s="110">
        <f>'2 Продажи'!Q10</f>
        <v>600000</v>
      </c>
      <c r="T9" s="110">
        <f>'2 Продажи'!R10</f>
        <v>600000</v>
      </c>
      <c r="U9" s="110">
        <f>'2 Продажи'!S10</f>
        <v>600000</v>
      </c>
      <c r="V9" s="109">
        <f>'2 Продажи'!T10</f>
        <v>660000</v>
      </c>
      <c r="W9" s="110">
        <f>'2 Продажи'!U10</f>
        <v>660000</v>
      </c>
      <c r="X9" s="110">
        <f>'2 Продажи'!V10</f>
        <v>660000</v>
      </c>
      <c r="Y9" s="110">
        <f>'2 Продажи'!W10</f>
        <v>660000</v>
      </c>
      <c r="Z9" s="110">
        <f>'2 Продажи'!X10</f>
        <v>660000</v>
      </c>
      <c r="AA9" s="110">
        <f>'2 Продажи'!Y10</f>
        <v>660000</v>
      </c>
      <c r="AB9" s="110">
        <f>'2 Продажи'!Z10</f>
        <v>660000</v>
      </c>
      <c r="AC9" s="110">
        <f>'2 Продажи'!AA10</f>
        <v>660000</v>
      </c>
      <c r="AD9" s="110">
        <f>'2 Продажи'!AB10</f>
        <v>660000</v>
      </c>
      <c r="AE9" s="110">
        <f>'2 Продажи'!AC10</f>
        <v>660000</v>
      </c>
      <c r="AF9" s="110">
        <f>'2 Продажи'!AD10</f>
        <v>660000</v>
      </c>
      <c r="AG9" s="110">
        <f>'2 Продажи'!AE10</f>
        <v>660000</v>
      </c>
      <c r="AH9" s="109">
        <f>'2 Продажи'!AF10</f>
        <v>726000</v>
      </c>
      <c r="AI9" s="110">
        <f>'2 Продажи'!AG10</f>
        <v>726000</v>
      </c>
      <c r="AJ9" s="110">
        <f>'2 Продажи'!AH10</f>
        <v>726000</v>
      </c>
      <c r="AK9" s="110">
        <f>'2 Продажи'!AI10</f>
        <v>726000</v>
      </c>
      <c r="AL9" s="110">
        <f>'2 Продажи'!AJ10</f>
        <v>726000</v>
      </c>
      <c r="AM9" s="110">
        <f>'2 Продажи'!AK10</f>
        <v>726000</v>
      </c>
      <c r="AN9" s="110">
        <f>'2 Продажи'!AL10</f>
        <v>726000</v>
      </c>
      <c r="AO9" s="110">
        <f>'2 Продажи'!AM10</f>
        <v>726000</v>
      </c>
      <c r="AP9" s="110">
        <f>'2 Продажи'!AN10</f>
        <v>726000</v>
      </c>
      <c r="AQ9" s="110">
        <f>'2 Продажи'!AO10</f>
        <v>726000</v>
      </c>
      <c r="AR9" s="110">
        <f>'2 Продажи'!AP10</f>
        <v>726000</v>
      </c>
      <c r="AS9" s="111">
        <f>'2 Продажи'!AQ10</f>
        <v>726000</v>
      </c>
    </row>
    <row r="10" ht="15.75" customHeight="1">
      <c r="A10" s="86"/>
      <c r="B10" s="104"/>
      <c r="C10" s="112" t="str">
        <f>'2 Продажи'!C11</f>
        <v>Гранулы (отходы)</v>
      </c>
      <c r="D10" s="106"/>
      <c r="E10" s="108"/>
      <c r="F10" s="108" t="s">
        <v>73</v>
      </c>
      <c r="G10" s="108" t="s">
        <v>73</v>
      </c>
      <c r="H10" s="108" t="s">
        <v>73</v>
      </c>
      <c r="I10" s="109"/>
      <c r="J10" s="109">
        <f>'2 Продажи'!H11</f>
        <v>13000</v>
      </c>
      <c r="K10" s="110">
        <f>'2 Продажи'!I11</f>
        <v>13000</v>
      </c>
      <c r="L10" s="110">
        <f>'2 Продажи'!J11</f>
        <v>13000</v>
      </c>
      <c r="M10" s="110">
        <f>'2 Продажи'!K11</f>
        <v>13000</v>
      </c>
      <c r="N10" s="110">
        <f>'2 Продажи'!L11</f>
        <v>13000</v>
      </c>
      <c r="O10" s="110">
        <f>'2 Продажи'!M11</f>
        <v>13000</v>
      </c>
      <c r="P10" s="110">
        <f>'2 Продажи'!N11</f>
        <v>13000</v>
      </c>
      <c r="Q10" s="110">
        <f>'2 Продажи'!O11</f>
        <v>13000</v>
      </c>
      <c r="R10" s="110">
        <f>'2 Продажи'!P11</f>
        <v>13000</v>
      </c>
      <c r="S10" s="110">
        <f>'2 Продажи'!Q11</f>
        <v>13000</v>
      </c>
      <c r="T10" s="110">
        <f>'2 Продажи'!R11</f>
        <v>13000</v>
      </c>
      <c r="U10" s="110">
        <f>'2 Продажи'!S11</f>
        <v>13000</v>
      </c>
      <c r="V10" s="109">
        <f>'2 Продажи'!T11</f>
        <v>13000</v>
      </c>
      <c r="W10" s="110">
        <f>'2 Продажи'!U11</f>
        <v>13000</v>
      </c>
      <c r="X10" s="110">
        <f>'2 Продажи'!V11</f>
        <v>13000</v>
      </c>
      <c r="Y10" s="110">
        <f>'2 Продажи'!W11</f>
        <v>13000</v>
      </c>
      <c r="Z10" s="110">
        <f>'2 Продажи'!X11</f>
        <v>13000</v>
      </c>
      <c r="AA10" s="110">
        <f>'2 Продажи'!Y11</f>
        <v>13000</v>
      </c>
      <c r="AB10" s="110">
        <f>'2 Продажи'!Z11</f>
        <v>13000</v>
      </c>
      <c r="AC10" s="110">
        <f>'2 Продажи'!AA11</f>
        <v>13000</v>
      </c>
      <c r="AD10" s="110">
        <f>'2 Продажи'!AB11</f>
        <v>13000</v>
      </c>
      <c r="AE10" s="110">
        <f>'2 Продажи'!AC11</f>
        <v>13000</v>
      </c>
      <c r="AF10" s="110">
        <f>'2 Продажи'!AD11</f>
        <v>13000</v>
      </c>
      <c r="AG10" s="110">
        <f>'2 Продажи'!AE11</f>
        <v>13000</v>
      </c>
      <c r="AH10" s="109">
        <f>'2 Продажи'!AF11</f>
        <v>13000</v>
      </c>
      <c r="AI10" s="110">
        <f>'2 Продажи'!AG11</f>
        <v>13000</v>
      </c>
      <c r="AJ10" s="110">
        <f>'2 Продажи'!AH11</f>
        <v>13000</v>
      </c>
      <c r="AK10" s="110">
        <f>'2 Продажи'!AI11</f>
        <v>13000</v>
      </c>
      <c r="AL10" s="110">
        <f>'2 Продажи'!AJ11</f>
        <v>13000</v>
      </c>
      <c r="AM10" s="110">
        <f>'2 Продажи'!AK11</f>
        <v>13000</v>
      </c>
      <c r="AN10" s="110">
        <f>'2 Продажи'!AL11</f>
        <v>13000</v>
      </c>
      <c r="AO10" s="110">
        <f>'2 Продажи'!AM11</f>
        <v>13000</v>
      </c>
      <c r="AP10" s="110">
        <f>'2 Продажи'!AN11</f>
        <v>13000</v>
      </c>
      <c r="AQ10" s="110">
        <f>'2 Продажи'!AO11</f>
        <v>13000</v>
      </c>
      <c r="AR10" s="110">
        <f>'2 Продажи'!AP11</f>
        <v>13000</v>
      </c>
      <c r="AS10" s="111">
        <f>'2 Продажи'!AQ11</f>
        <v>13000</v>
      </c>
    </row>
    <row r="11" ht="15.75" customHeight="1">
      <c r="A11" s="86"/>
      <c r="B11" s="104"/>
      <c r="C11" s="112" t="str">
        <f>'2 Продажи'!C12</f>
        <v>Лак</v>
      </c>
      <c r="D11" s="106"/>
      <c r="E11" s="108"/>
      <c r="F11" s="108" t="s">
        <v>73</v>
      </c>
      <c r="G11" s="108" t="s">
        <v>73</v>
      </c>
      <c r="H11" s="108" t="s">
        <v>73</v>
      </c>
      <c r="I11" s="109"/>
      <c r="J11" s="109">
        <f>'2 Продажи'!H12</f>
        <v>2500</v>
      </c>
      <c r="K11" s="110">
        <f>'2 Продажи'!I12</f>
        <v>2500</v>
      </c>
      <c r="L11" s="110">
        <f>'2 Продажи'!J12</f>
        <v>2500</v>
      </c>
      <c r="M11" s="110">
        <f>'2 Продажи'!K12</f>
        <v>2500</v>
      </c>
      <c r="N11" s="110">
        <f>'2 Продажи'!L12</f>
        <v>2500</v>
      </c>
      <c r="O11" s="110">
        <f>'2 Продажи'!M12</f>
        <v>2500</v>
      </c>
      <c r="P11" s="110">
        <f>'2 Продажи'!N12</f>
        <v>2500</v>
      </c>
      <c r="Q11" s="110">
        <f>'2 Продажи'!O12</f>
        <v>2500</v>
      </c>
      <c r="R11" s="110">
        <f>'2 Продажи'!P12</f>
        <v>2500</v>
      </c>
      <c r="S11" s="110">
        <f>'2 Продажи'!Q12</f>
        <v>2500</v>
      </c>
      <c r="T11" s="110">
        <f>'2 Продажи'!R12</f>
        <v>2500</v>
      </c>
      <c r="U11" s="110">
        <f>'2 Продажи'!S12</f>
        <v>2500</v>
      </c>
      <c r="V11" s="109">
        <f>'2 Продажи'!T12</f>
        <v>2700</v>
      </c>
      <c r="W11" s="110">
        <f>'2 Продажи'!U12</f>
        <v>2700</v>
      </c>
      <c r="X11" s="110">
        <f>'2 Продажи'!V12</f>
        <v>2700</v>
      </c>
      <c r="Y11" s="110">
        <f>'2 Продажи'!W12</f>
        <v>2700</v>
      </c>
      <c r="Z11" s="110">
        <f>'2 Продажи'!X12</f>
        <v>2700</v>
      </c>
      <c r="AA11" s="110">
        <f>'2 Продажи'!Y12</f>
        <v>2700</v>
      </c>
      <c r="AB11" s="110">
        <f>'2 Продажи'!Z12</f>
        <v>2700</v>
      </c>
      <c r="AC11" s="110">
        <f>'2 Продажи'!AA12</f>
        <v>2700</v>
      </c>
      <c r="AD11" s="110">
        <f>'2 Продажи'!AB12</f>
        <v>2700</v>
      </c>
      <c r="AE11" s="110">
        <f>'2 Продажи'!AC12</f>
        <v>2700</v>
      </c>
      <c r="AF11" s="110">
        <f>'2 Продажи'!AD12</f>
        <v>2700</v>
      </c>
      <c r="AG11" s="110">
        <f>'2 Продажи'!AE12</f>
        <v>2700</v>
      </c>
      <c r="AH11" s="109">
        <f>'2 Продажи'!AF12</f>
        <v>2900</v>
      </c>
      <c r="AI11" s="110">
        <f>'2 Продажи'!AG12</f>
        <v>2900</v>
      </c>
      <c r="AJ11" s="110">
        <f>'2 Продажи'!AH12</f>
        <v>2900</v>
      </c>
      <c r="AK11" s="110">
        <f>'2 Продажи'!AI12</f>
        <v>2900</v>
      </c>
      <c r="AL11" s="110">
        <f>'2 Продажи'!AJ12</f>
        <v>2900</v>
      </c>
      <c r="AM11" s="110">
        <f>'2 Продажи'!AK12</f>
        <v>2900</v>
      </c>
      <c r="AN11" s="110">
        <f>'2 Продажи'!AL12</f>
        <v>2900</v>
      </c>
      <c r="AO11" s="110">
        <f>'2 Продажи'!AM12</f>
        <v>2900</v>
      </c>
      <c r="AP11" s="110">
        <f>'2 Продажи'!AN12</f>
        <v>2900</v>
      </c>
      <c r="AQ11" s="110">
        <f>'2 Продажи'!AO12</f>
        <v>2900</v>
      </c>
      <c r="AR11" s="110">
        <f>'2 Продажи'!AP12</f>
        <v>2900</v>
      </c>
      <c r="AS11" s="111">
        <f>'2 Продажи'!AQ12</f>
        <v>2900</v>
      </c>
    </row>
    <row r="12" ht="15.75" customHeight="1">
      <c r="A12" s="86"/>
      <c r="B12" s="113"/>
      <c r="C12" s="114"/>
      <c r="D12" s="115"/>
      <c r="E12" s="116"/>
      <c r="F12" s="117"/>
      <c r="G12" s="116"/>
      <c r="H12" s="116"/>
      <c r="I12" s="118"/>
      <c r="J12" s="118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8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8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20"/>
    </row>
    <row r="13" ht="15.75" customHeight="1">
      <c r="A13" s="86"/>
      <c r="B13" s="104" t="s">
        <v>47</v>
      </c>
      <c r="C13" s="105"/>
      <c r="D13" s="106"/>
      <c r="E13" s="107"/>
      <c r="F13" s="108"/>
      <c r="G13" s="107"/>
      <c r="H13" s="107"/>
      <c r="I13" s="109"/>
      <c r="J13" s="109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09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09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1"/>
    </row>
    <row r="14" ht="15.75" customHeight="1">
      <c r="A14" s="86"/>
      <c r="B14" s="104"/>
      <c r="C14" s="112" t="str">
        <f t="shared" ref="C14:C18" si="1">C7</f>
        <v>Термопанели Эконом</v>
      </c>
      <c r="D14" s="106"/>
      <c r="E14" s="108"/>
      <c r="F14" s="108">
        <f t="shared" ref="F14:F18" si="2">SUMIFS(14:14,$4:$4,"1")</f>
        <v>3600</v>
      </c>
      <c r="G14" s="108">
        <f t="shared" ref="G14:G18" si="3">SUMIFS(14:14,$4:$4,"2")</f>
        <v>4140</v>
      </c>
      <c r="H14" s="108">
        <f t="shared" ref="H14:H18" si="4">SUMIFS(14:14,$4:$4,"3")</f>
        <v>4800</v>
      </c>
      <c r="I14" s="109"/>
      <c r="J14" s="109">
        <f>'2 Продажи'!H15</f>
        <v>300</v>
      </c>
      <c r="K14" s="110">
        <f>'2 Продажи'!I15</f>
        <v>300</v>
      </c>
      <c r="L14" s="110">
        <f>'2 Продажи'!J15</f>
        <v>300</v>
      </c>
      <c r="M14" s="110">
        <f>'2 Продажи'!K15</f>
        <v>300</v>
      </c>
      <c r="N14" s="110">
        <f>'2 Продажи'!L15</f>
        <v>300</v>
      </c>
      <c r="O14" s="110">
        <f>'2 Продажи'!M15</f>
        <v>300</v>
      </c>
      <c r="P14" s="110">
        <f>'2 Продажи'!N15</f>
        <v>300</v>
      </c>
      <c r="Q14" s="110">
        <f>'2 Продажи'!O15</f>
        <v>300</v>
      </c>
      <c r="R14" s="110">
        <f>'2 Продажи'!P15</f>
        <v>300</v>
      </c>
      <c r="S14" s="110">
        <f>'2 Продажи'!Q15</f>
        <v>300</v>
      </c>
      <c r="T14" s="110">
        <f>'2 Продажи'!R15</f>
        <v>300</v>
      </c>
      <c r="U14" s="110">
        <f>'2 Продажи'!S15</f>
        <v>300</v>
      </c>
      <c r="V14" s="109">
        <f>'2 Продажи'!T15</f>
        <v>345</v>
      </c>
      <c r="W14" s="110">
        <f>'2 Продажи'!U15</f>
        <v>345</v>
      </c>
      <c r="X14" s="110">
        <f>'2 Продажи'!V15</f>
        <v>345</v>
      </c>
      <c r="Y14" s="110">
        <f>'2 Продажи'!W15</f>
        <v>345</v>
      </c>
      <c r="Z14" s="110">
        <f>'2 Продажи'!X15</f>
        <v>345</v>
      </c>
      <c r="AA14" s="110">
        <f>'2 Продажи'!Y15</f>
        <v>345</v>
      </c>
      <c r="AB14" s="110">
        <f>'2 Продажи'!Z15</f>
        <v>345</v>
      </c>
      <c r="AC14" s="110">
        <f>'2 Продажи'!AA15</f>
        <v>345</v>
      </c>
      <c r="AD14" s="110">
        <f>'2 Продажи'!AB15</f>
        <v>345</v>
      </c>
      <c r="AE14" s="110">
        <f>'2 Продажи'!AC15</f>
        <v>345</v>
      </c>
      <c r="AF14" s="110">
        <f>'2 Продажи'!AD15</f>
        <v>345</v>
      </c>
      <c r="AG14" s="110">
        <f>'2 Продажи'!AE15</f>
        <v>345</v>
      </c>
      <c r="AH14" s="109">
        <f>'2 Продажи'!AF15</f>
        <v>400</v>
      </c>
      <c r="AI14" s="110">
        <f>'2 Продажи'!AG15</f>
        <v>400</v>
      </c>
      <c r="AJ14" s="110">
        <f>'2 Продажи'!AH15</f>
        <v>400</v>
      </c>
      <c r="AK14" s="110">
        <f>'2 Продажи'!AI15</f>
        <v>400</v>
      </c>
      <c r="AL14" s="110">
        <f>'2 Продажи'!AJ15</f>
        <v>400</v>
      </c>
      <c r="AM14" s="110">
        <f>'2 Продажи'!AK15</f>
        <v>400</v>
      </c>
      <c r="AN14" s="110">
        <f>'2 Продажи'!AL15</f>
        <v>400</v>
      </c>
      <c r="AO14" s="110">
        <f>'2 Продажи'!AM15</f>
        <v>400</v>
      </c>
      <c r="AP14" s="110">
        <f>'2 Продажи'!AN15</f>
        <v>400</v>
      </c>
      <c r="AQ14" s="110">
        <f>'2 Продажи'!AO15</f>
        <v>400</v>
      </c>
      <c r="AR14" s="110">
        <f>'2 Продажи'!AP15</f>
        <v>400</v>
      </c>
      <c r="AS14" s="111">
        <f>'2 Продажи'!AQ15</f>
        <v>400</v>
      </c>
    </row>
    <row r="15" ht="15.75" customHeight="1">
      <c r="A15" s="86"/>
      <c r="B15" s="104"/>
      <c r="C15" s="112" t="str">
        <f t="shared" si="1"/>
        <v>Термопанели Премиум</v>
      </c>
      <c r="D15" s="106"/>
      <c r="E15" s="108"/>
      <c r="F15" s="108">
        <f t="shared" si="2"/>
        <v>4800</v>
      </c>
      <c r="G15" s="108">
        <f t="shared" si="3"/>
        <v>5520</v>
      </c>
      <c r="H15" s="108">
        <f t="shared" si="4"/>
        <v>6360</v>
      </c>
      <c r="I15" s="109"/>
      <c r="J15" s="109">
        <f>'2 Продажи'!H16</f>
        <v>400</v>
      </c>
      <c r="K15" s="110">
        <f>'2 Продажи'!I16</f>
        <v>400</v>
      </c>
      <c r="L15" s="110">
        <f>'2 Продажи'!J16</f>
        <v>400</v>
      </c>
      <c r="M15" s="110">
        <f>'2 Продажи'!K16</f>
        <v>400</v>
      </c>
      <c r="N15" s="110">
        <f>'2 Продажи'!L16</f>
        <v>400</v>
      </c>
      <c r="O15" s="110">
        <f>'2 Продажи'!M16</f>
        <v>400</v>
      </c>
      <c r="P15" s="110">
        <f>'2 Продажи'!N16</f>
        <v>400</v>
      </c>
      <c r="Q15" s="110">
        <f>'2 Продажи'!O16</f>
        <v>400</v>
      </c>
      <c r="R15" s="110">
        <f>'2 Продажи'!P16</f>
        <v>400</v>
      </c>
      <c r="S15" s="110">
        <f>'2 Продажи'!Q16</f>
        <v>400</v>
      </c>
      <c r="T15" s="110">
        <f>'2 Продажи'!R16</f>
        <v>400</v>
      </c>
      <c r="U15" s="110">
        <f>'2 Продажи'!S16</f>
        <v>400</v>
      </c>
      <c r="V15" s="109">
        <f>'2 Продажи'!T16</f>
        <v>460</v>
      </c>
      <c r="W15" s="110">
        <f>'2 Продажи'!U16</f>
        <v>460</v>
      </c>
      <c r="X15" s="110">
        <f>'2 Продажи'!V16</f>
        <v>460</v>
      </c>
      <c r="Y15" s="110">
        <f>'2 Продажи'!W16</f>
        <v>460</v>
      </c>
      <c r="Z15" s="110">
        <f>'2 Продажи'!X16</f>
        <v>460</v>
      </c>
      <c r="AA15" s="110">
        <f>'2 Продажи'!Y16</f>
        <v>460</v>
      </c>
      <c r="AB15" s="110">
        <f>'2 Продажи'!Z16</f>
        <v>460</v>
      </c>
      <c r="AC15" s="110">
        <f>'2 Продажи'!AA16</f>
        <v>460</v>
      </c>
      <c r="AD15" s="110">
        <f>'2 Продажи'!AB16</f>
        <v>460</v>
      </c>
      <c r="AE15" s="110">
        <f>'2 Продажи'!AC16</f>
        <v>460</v>
      </c>
      <c r="AF15" s="110">
        <f>'2 Продажи'!AD16</f>
        <v>460</v>
      </c>
      <c r="AG15" s="110">
        <f>'2 Продажи'!AE16</f>
        <v>460</v>
      </c>
      <c r="AH15" s="109">
        <f>'2 Продажи'!AF16</f>
        <v>530</v>
      </c>
      <c r="AI15" s="110">
        <f>'2 Продажи'!AG16</f>
        <v>530</v>
      </c>
      <c r="AJ15" s="110">
        <f>'2 Продажи'!AH16</f>
        <v>530</v>
      </c>
      <c r="AK15" s="110">
        <f>'2 Продажи'!AI16</f>
        <v>530</v>
      </c>
      <c r="AL15" s="110">
        <f>'2 Продажи'!AJ16</f>
        <v>530</v>
      </c>
      <c r="AM15" s="110">
        <f>'2 Продажи'!AK16</f>
        <v>530</v>
      </c>
      <c r="AN15" s="110">
        <f>'2 Продажи'!AL16</f>
        <v>530</v>
      </c>
      <c r="AO15" s="110">
        <f>'2 Продажи'!AM16</f>
        <v>530</v>
      </c>
      <c r="AP15" s="110">
        <f>'2 Продажи'!AN16</f>
        <v>530</v>
      </c>
      <c r="AQ15" s="110">
        <f>'2 Продажи'!AO16</f>
        <v>530</v>
      </c>
      <c r="AR15" s="110">
        <f>'2 Продажи'!AP16</f>
        <v>530</v>
      </c>
      <c r="AS15" s="111">
        <f>'2 Продажи'!AQ16</f>
        <v>530</v>
      </c>
    </row>
    <row r="16" ht="15.75" customHeight="1">
      <c r="A16" s="86"/>
      <c r="B16" s="104"/>
      <c r="C16" s="112" t="str">
        <f t="shared" si="1"/>
        <v>ФАД</v>
      </c>
      <c r="D16" s="106"/>
      <c r="E16" s="108"/>
      <c r="F16" s="108">
        <f t="shared" si="2"/>
        <v>24</v>
      </c>
      <c r="G16" s="108">
        <f t="shared" si="3"/>
        <v>36</v>
      </c>
      <c r="H16" s="108">
        <f t="shared" si="4"/>
        <v>48</v>
      </c>
      <c r="I16" s="109"/>
      <c r="J16" s="109">
        <f>'2 Продажи'!H17</f>
        <v>2</v>
      </c>
      <c r="K16" s="110">
        <f>'2 Продажи'!I17</f>
        <v>2</v>
      </c>
      <c r="L16" s="110">
        <f>'2 Продажи'!J17</f>
        <v>2</v>
      </c>
      <c r="M16" s="110">
        <f>'2 Продажи'!K17</f>
        <v>2</v>
      </c>
      <c r="N16" s="110">
        <f>'2 Продажи'!L17</f>
        <v>2</v>
      </c>
      <c r="O16" s="110">
        <f>'2 Продажи'!M17</f>
        <v>2</v>
      </c>
      <c r="P16" s="110">
        <f>'2 Продажи'!N17</f>
        <v>2</v>
      </c>
      <c r="Q16" s="110">
        <f>'2 Продажи'!O17</f>
        <v>2</v>
      </c>
      <c r="R16" s="110">
        <f>'2 Продажи'!P17</f>
        <v>2</v>
      </c>
      <c r="S16" s="110">
        <f>'2 Продажи'!Q17</f>
        <v>2</v>
      </c>
      <c r="T16" s="110">
        <f>'2 Продажи'!R17</f>
        <v>2</v>
      </c>
      <c r="U16" s="110">
        <f>'2 Продажи'!S17</f>
        <v>2</v>
      </c>
      <c r="V16" s="109">
        <f>'2 Продажи'!T17</f>
        <v>3</v>
      </c>
      <c r="W16" s="110">
        <f>'2 Продажи'!U17</f>
        <v>3</v>
      </c>
      <c r="X16" s="110">
        <f>'2 Продажи'!V17</f>
        <v>3</v>
      </c>
      <c r="Y16" s="110">
        <f>'2 Продажи'!W17</f>
        <v>3</v>
      </c>
      <c r="Z16" s="110">
        <f>'2 Продажи'!X17</f>
        <v>3</v>
      </c>
      <c r="AA16" s="110">
        <f>'2 Продажи'!Y17</f>
        <v>3</v>
      </c>
      <c r="AB16" s="110">
        <f>'2 Продажи'!Z17</f>
        <v>3</v>
      </c>
      <c r="AC16" s="110">
        <f>'2 Продажи'!AA17</f>
        <v>3</v>
      </c>
      <c r="AD16" s="110">
        <f>'2 Продажи'!AB17</f>
        <v>3</v>
      </c>
      <c r="AE16" s="110">
        <f>'2 Продажи'!AC17</f>
        <v>3</v>
      </c>
      <c r="AF16" s="110">
        <f>'2 Продажи'!AD17</f>
        <v>3</v>
      </c>
      <c r="AG16" s="110">
        <f>'2 Продажи'!AE17</f>
        <v>3</v>
      </c>
      <c r="AH16" s="109">
        <f>'2 Продажи'!AF17</f>
        <v>4</v>
      </c>
      <c r="AI16" s="110">
        <f>'2 Продажи'!AG17</f>
        <v>4</v>
      </c>
      <c r="AJ16" s="110">
        <f>'2 Продажи'!AH17</f>
        <v>4</v>
      </c>
      <c r="AK16" s="110">
        <f>'2 Продажи'!AI17</f>
        <v>4</v>
      </c>
      <c r="AL16" s="110">
        <f>'2 Продажи'!AJ17</f>
        <v>4</v>
      </c>
      <c r="AM16" s="110">
        <f>'2 Продажи'!AK17</f>
        <v>4</v>
      </c>
      <c r="AN16" s="110">
        <f>'2 Продажи'!AL17</f>
        <v>4</v>
      </c>
      <c r="AO16" s="110">
        <f>'2 Продажи'!AM17</f>
        <v>4</v>
      </c>
      <c r="AP16" s="110">
        <f>'2 Продажи'!AN17</f>
        <v>4</v>
      </c>
      <c r="AQ16" s="110">
        <f>'2 Продажи'!AO17</f>
        <v>4</v>
      </c>
      <c r="AR16" s="110">
        <f>'2 Продажи'!AP17</f>
        <v>4</v>
      </c>
      <c r="AS16" s="111">
        <f>'2 Продажи'!AQ17</f>
        <v>4</v>
      </c>
    </row>
    <row r="17" ht="15.75" customHeight="1">
      <c r="A17" s="86"/>
      <c r="B17" s="104"/>
      <c r="C17" s="112" t="str">
        <f t="shared" si="1"/>
        <v>Гранулы (отходы)</v>
      </c>
      <c r="D17" s="106"/>
      <c r="E17" s="108"/>
      <c r="F17" s="108">
        <f t="shared" si="2"/>
        <v>240</v>
      </c>
      <c r="G17" s="108">
        <f t="shared" si="3"/>
        <v>276</v>
      </c>
      <c r="H17" s="108">
        <f t="shared" si="4"/>
        <v>324</v>
      </c>
      <c r="I17" s="109"/>
      <c r="J17" s="109">
        <f>'2 Продажи'!H18</f>
        <v>20</v>
      </c>
      <c r="K17" s="110">
        <f>'2 Продажи'!I18</f>
        <v>20</v>
      </c>
      <c r="L17" s="110">
        <f>'2 Продажи'!J18</f>
        <v>20</v>
      </c>
      <c r="M17" s="110">
        <f>'2 Продажи'!K18</f>
        <v>20</v>
      </c>
      <c r="N17" s="110">
        <f>'2 Продажи'!L18</f>
        <v>20</v>
      </c>
      <c r="O17" s="110">
        <f>'2 Продажи'!M18</f>
        <v>20</v>
      </c>
      <c r="P17" s="110">
        <f>'2 Продажи'!N18</f>
        <v>20</v>
      </c>
      <c r="Q17" s="110">
        <f>'2 Продажи'!O18</f>
        <v>20</v>
      </c>
      <c r="R17" s="110">
        <f>'2 Продажи'!P18</f>
        <v>20</v>
      </c>
      <c r="S17" s="110">
        <f>'2 Продажи'!Q18</f>
        <v>20</v>
      </c>
      <c r="T17" s="110">
        <f>'2 Продажи'!R18</f>
        <v>20</v>
      </c>
      <c r="U17" s="110">
        <f>'2 Продажи'!S18</f>
        <v>20</v>
      </c>
      <c r="V17" s="109">
        <f>'2 Продажи'!T18</f>
        <v>23</v>
      </c>
      <c r="W17" s="110">
        <f>'2 Продажи'!U18</f>
        <v>23</v>
      </c>
      <c r="X17" s="110">
        <f>'2 Продажи'!V18</f>
        <v>23</v>
      </c>
      <c r="Y17" s="110">
        <f>'2 Продажи'!W18</f>
        <v>23</v>
      </c>
      <c r="Z17" s="110">
        <f>'2 Продажи'!X18</f>
        <v>23</v>
      </c>
      <c r="AA17" s="110">
        <f>'2 Продажи'!Y18</f>
        <v>23</v>
      </c>
      <c r="AB17" s="110">
        <f>'2 Продажи'!Z18</f>
        <v>23</v>
      </c>
      <c r="AC17" s="110">
        <f>'2 Продажи'!AA18</f>
        <v>23</v>
      </c>
      <c r="AD17" s="110">
        <f>'2 Продажи'!AB18</f>
        <v>23</v>
      </c>
      <c r="AE17" s="110">
        <f>'2 Продажи'!AC18</f>
        <v>23</v>
      </c>
      <c r="AF17" s="110">
        <f>'2 Продажи'!AD18</f>
        <v>23</v>
      </c>
      <c r="AG17" s="110">
        <f>'2 Продажи'!AE18</f>
        <v>23</v>
      </c>
      <c r="AH17" s="109">
        <f>'2 Продажи'!AF18</f>
        <v>27</v>
      </c>
      <c r="AI17" s="110">
        <f>'2 Продажи'!AG18</f>
        <v>27</v>
      </c>
      <c r="AJ17" s="110">
        <f>'2 Продажи'!AH18</f>
        <v>27</v>
      </c>
      <c r="AK17" s="110">
        <f>'2 Продажи'!AI18</f>
        <v>27</v>
      </c>
      <c r="AL17" s="110">
        <f>'2 Продажи'!AJ18</f>
        <v>27</v>
      </c>
      <c r="AM17" s="110">
        <f>'2 Продажи'!AK18</f>
        <v>27</v>
      </c>
      <c r="AN17" s="110">
        <f>'2 Продажи'!AL18</f>
        <v>27</v>
      </c>
      <c r="AO17" s="110">
        <f>'2 Продажи'!AM18</f>
        <v>27</v>
      </c>
      <c r="AP17" s="110">
        <f>'2 Продажи'!AN18</f>
        <v>27</v>
      </c>
      <c r="AQ17" s="110">
        <f>'2 Продажи'!AO18</f>
        <v>27</v>
      </c>
      <c r="AR17" s="110">
        <f>'2 Продажи'!AP18</f>
        <v>27</v>
      </c>
      <c r="AS17" s="111">
        <f>'2 Продажи'!AQ18</f>
        <v>27</v>
      </c>
    </row>
    <row r="18" ht="15.75" customHeight="1">
      <c r="A18" s="86"/>
      <c r="B18" s="104"/>
      <c r="C18" s="112" t="str">
        <f t="shared" si="1"/>
        <v>Лак</v>
      </c>
      <c r="D18" s="106"/>
      <c r="E18" s="108"/>
      <c r="F18" s="108">
        <f t="shared" si="2"/>
        <v>1200</v>
      </c>
      <c r="G18" s="108">
        <f t="shared" si="3"/>
        <v>1380</v>
      </c>
      <c r="H18" s="108">
        <f t="shared" si="4"/>
        <v>1596</v>
      </c>
      <c r="I18" s="109"/>
      <c r="J18" s="109">
        <f>'2 Продажи'!H19</f>
        <v>100</v>
      </c>
      <c r="K18" s="110">
        <f>'2 Продажи'!I19</f>
        <v>100</v>
      </c>
      <c r="L18" s="110">
        <f>'2 Продажи'!J19</f>
        <v>100</v>
      </c>
      <c r="M18" s="110">
        <f>'2 Продажи'!K19</f>
        <v>100</v>
      </c>
      <c r="N18" s="110">
        <f>'2 Продажи'!L19</f>
        <v>100</v>
      </c>
      <c r="O18" s="110">
        <f>'2 Продажи'!M19</f>
        <v>100</v>
      </c>
      <c r="P18" s="110">
        <f>'2 Продажи'!N19</f>
        <v>100</v>
      </c>
      <c r="Q18" s="110">
        <f>'2 Продажи'!O19</f>
        <v>100</v>
      </c>
      <c r="R18" s="110">
        <f>'2 Продажи'!P19</f>
        <v>100</v>
      </c>
      <c r="S18" s="110">
        <f>'2 Продажи'!Q19</f>
        <v>100</v>
      </c>
      <c r="T18" s="110">
        <f>'2 Продажи'!R19</f>
        <v>100</v>
      </c>
      <c r="U18" s="110">
        <f>'2 Продажи'!S19</f>
        <v>100</v>
      </c>
      <c r="V18" s="109">
        <f>'2 Продажи'!T19</f>
        <v>115</v>
      </c>
      <c r="W18" s="110">
        <f>'2 Продажи'!U19</f>
        <v>115</v>
      </c>
      <c r="X18" s="110">
        <f>'2 Продажи'!V19</f>
        <v>115</v>
      </c>
      <c r="Y18" s="110">
        <f>'2 Продажи'!W19</f>
        <v>115</v>
      </c>
      <c r="Z18" s="110">
        <f>'2 Продажи'!X19</f>
        <v>115</v>
      </c>
      <c r="AA18" s="110">
        <f>'2 Продажи'!Y19</f>
        <v>115</v>
      </c>
      <c r="AB18" s="110">
        <f>'2 Продажи'!Z19</f>
        <v>115</v>
      </c>
      <c r="AC18" s="110">
        <f>'2 Продажи'!AA19</f>
        <v>115</v>
      </c>
      <c r="AD18" s="110">
        <f>'2 Продажи'!AB19</f>
        <v>115</v>
      </c>
      <c r="AE18" s="110">
        <f>'2 Продажи'!AC19</f>
        <v>115</v>
      </c>
      <c r="AF18" s="110">
        <f>'2 Продажи'!AD19</f>
        <v>115</v>
      </c>
      <c r="AG18" s="110">
        <f>'2 Продажи'!AE19</f>
        <v>115</v>
      </c>
      <c r="AH18" s="109">
        <f>'2 Продажи'!AF19</f>
        <v>133</v>
      </c>
      <c r="AI18" s="110">
        <f>'2 Продажи'!AG19</f>
        <v>133</v>
      </c>
      <c r="AJ18" s="110">
        <f>'2 Продажи'!AH19</f>
        <v>133</v>
      </c>
      <c r="AK18" s="110">
        <f>'2 Продажи'!AI19</f>
        <v>133</v>
      </c>
      <c r="AL18" s="110">
        <f>'2 Продажи'!AJ19</f>
        <v>133</v>
      </c>
      <c r="AM18" s="110">
        <f>'2 Продажи'!AK19</f>
        <v>133</v>
      </c>
      <c r="AN18" s="110">
        <f>'2 Продажи'!AL19</f>
        <v>133</v>
      </c>
      <c r="AO18" s="110">
        <f>'2 Продажи'!AM19</f>
        <v>133</v>
      </c>
      <c r="AP18" s="110">
        <f>'2 Продажи'!AN19</f>
        <v>133</v>
      </c>
      <c r="AQ18" s="110">
        <f>'2 Продажи'!AO19</f>
        <v>133</v>
      </c>
      <c r="AR18" s="110">
        <f>'2 Продажи'!AP19</f>
        <v>133</v>
      </c>
      <c r="AS18" s="111">
        <f>'2 Продажи'!AQ19</f>
        <v>133</v>
      </c>
    </row>
    <row r="19" ht="15.75" customHeight="1">
      <c r="A19" s="86"/>
      <c r="B19" s="113"/>
      <c r="C19" s="114"/>
      <c r="D19" s="115"/>
      <c r="E19" s="116"/>
      <c r="F19" s="117"/>
      <c r="G19" s="116"/>
      <c r="H19" s="116"/>
      <c r="I19" s="118"/>
      <c r="J19" s="118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8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8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20"/>
    </row>
    <row r="20" ht="15.75" customHeight="1">
      <c r="A20" s="86"/>
      <c r="B20" s="121" t="s">
        <v>74</v>
      </c>
      <c r="C20" s="105"/>
      <c r="D20" s="106"/>
      <c r="E20" s="107"/>
      <c r="F20" s="108"/>
      <c r="G20" s="107"/>
      <c r="H20" s="107"/>
      <c r="I20" s="109"/>
      <c r="J20" s="109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09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22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4"/>
    </row>
    <row r="21" ht="15.75" customHeight="1">
      <c r="A21" s="86"/>
      <c r="B21" s="104"/>
      <c r="C21" s="112" t="str">
        <f t="shared" ref="C21:C25" si="6">C7</f>
        <v>Термопанели Эконом</v>
      </c>
      <c r="D21" s="106">
        <f t="shared" ref="D21:D27" si="7">iferror(E21/$E$27)  </f>
        <v>0.2405873069</v>
      </c>
      <c r="E21" s="108">
        <f t="shared" ref="E21:E25" si="8">sum(F21:H21)</f>
        <v>82451700</v>
      </c>
      <c r="F21" s="108">
        <f t="shared" ref="F21:F25" si="9">SUMIFS(21:21,$4:$4,"1")</f>
        <v>21780000</v>
      </c>
      <c r="G21" s="108">
        <f t="shared" ref="G21:G25" si="10">SUMIFS(21:21,$4:$4,"2")</f>
        <v>27551700</v>
      </c>
      <c r="H21" s="108">
        <f t="shared" ref="H21:H25" si="11">SUMIFS(21:21,$4:$4,"3")</f>
        <v>33120000</v>
      </c>
      <c r="I21" s="109"/>
      <c r="J21" s="109">
        <f t="shared" ref="J21:AS21" si="5">IFERROR(J7*J14,0)</f>
        <v>1815000</v>
      </c>
      <c r="K21" s="110">
        <f t="shared" si="5"/>
        <v>1815000</v>
      </c>
      <c r="L21" s="110">
        <f t="shared" si="5"/>
        <v>1815000</v>
      </c>
      <c r="M21" s="110">
        <f t="shared" si="5"/>
        <v>1815000</v>
      </c>
      <c r="N21" s="110">
        <f t="shared" si="5"/>
        <v>1815000</v>
      </c>
      <c r="O21" s="110">
        <f t="shared" si="5"/>
        <v>1815000</v>
      </c>
      <c r="P21" s="110">
        <f t="shared" si="5"/>
        <v>1815000</v>
      </c>
      <c r="Q21" s="110">
        <f t="shared" si="5"/>
        <v>1815000</v>
      </c>
      <c r="R21" s="110">
        <f t="shared" si="5"/>
        <v>1815000</v>
      </c>
      <c r="S21" s="110">
        <f t="shared" si="5"/>
        <v>1815000</v>
      </c>
      <c r="T21" s="110">
        <f t="shared" si="5"/>
        <v>1815000</v>
      </c>
      <c r="U21" s="110">
        <f t="shared" si="5"/>
        <v>1815000</v>
      </c>
      <c r="V21" s="109">
        <f t="shared" si="5"/>
        <v>2295975</v>
      </c>
      <c r="W21" s="110">
        <f t="shared" si="5"/>
        <v>2295975</v>
      </c>
      <c r="X21" s="110">
        <f t="shared" si="5"/>
        <v>2295975</v>
      </c>
      <c r="Y21" s="110">
        <f t="shared" si="5"/>
        <v>2295975</v>
      </c>
      <c r="Z21" s="110">
        <f t="shared" si="5"/>
        <v>2295975</v>
      </c>
      <c r="AA21" s="110">
        <f t="shared" si="5"/>
        <v>2295975</v>
      </c>
      <c r="AB21" s="110">
        <f t="shared" si="5"/>
        <v>2295975</v>
      </c>
      <c r="AC21" s="110">
        <f t="shared" si="5"/>
        <v>2295975</v>
      </c>
      <c r="AD21" s="110">
        <f t="shared" si="5"/>
        <v>2295975</v>
      </c>
      <c r="AE21" s="110">
        <f t="shared" si="5"/>
        <v>2295975</v>
      </c>
      <c r="AF21" s="110">
        <f t="shared" si="5"/>
        <v>2295975</v>
      </c>
      <c r="AG21" s="110">
        <f t="shared" si="5"/>
        <v>2295975</v>
      </c>
      <c r="AH21" s="109">
        <f t="shared" si="5"/>
        <v>2760000</v>
      </c>
      <c r="AI21" s="110">
        <f t="shared" si="5"/>
        <v>2760000</v>
      </c>
      <c r="AJ21" s="110">
        <f t="shared" si="5"/>
        <v>2760000</v>
      </c>
      <c r="AK21" s="110">
        <f t="shared" si="5"/>
        <v>2760000</v>
      </c>
      <c r="AL21" s="110">
        <f t="shared" si="5"/>
        <v>2760000</v>
      </c>
      <c r="AM21" s="110">
        <f t="shared" si="5"/>
        <v>2760000</v>
      </c>
      <c r="AN21" s="110">
        <f t="shared" si="5"/>
        <v>2760000</v>
      </c>
      <c r="AO21" s="110">
        <f t="shared" si="5"/>
        <v>2760000</v>
      </c>
      <c r="AP21" s="110">
        <f t="shared" si="5"/>
        <v>2760000</v>
      </c>
      <c r="AQ21" s="110">
        <f t="shared" si="5"/>
        <v>2760000</v>
      </c>
      <c r="AR21" s="110">
        <f t="shared" si="5"/>
        <v>2760000</v>
      </c>
      <c r="AS21" s="111">
        <f t="shared" si="5"/>
        <v>2760000</v>
      </c>
    </row>
    <row r="22" ht="15.75" customHeight="1">
      <c r="A22" s="86"/>
      <c r="B22" s="104"/>
      <c r="C22" s="112" t="str">
        <f t="shared" si="6"/>
        <v>Термопанели Премиум</v>
      </c>
      <c r="D22" s="106">
        <f t="shared" si="7"/>
        <v>0.4813864546</v>
      </c>
      <c r="E22" s="108">
        <f t="shared" si="8"/>
        <v>164976000</v>
      </c>
      <c r="F22" s="108">
        <f t="shared" si="9"/>
        <v>45456000</v>
      </c>
      <c r="G22" s="108">
        <f t="shared" si="10"/>
        <v>54648000</v>
      </c>
      <c r="H22" s="108">
        <f t="shared" si="11"/>
        <v>64872000</v>
      </c>
      <c r="I22" s="109"/>
      <c r="J22" s="109">
        <f t="shared" ref="J22:AS22" si="12">IFERROR(J8*J15,0)</f>
        <v>3788000</v>
      </c>
      <c r="K22" s="110">
        <f t="shared" si="12"/>
        <v>3788000</v>
      </c>
      <c r="L22" s="110">
        <f t="shared" si="12"/>
        <v>3788000</v>
      </c>
      <c r="M22" s="110">
        <f t="shared" si="12"/>
        <v>3788000</v>
      </c>
      <c r="N22" s="110">
        <f t="shared" si="12"/>
        <v>3788000</v>
      </c>
      <c r="O22" s="110">
        <f t="shared" si="12"/>
        <v>3788000</v>
      </c>
      <c r="P22" s="110">
        <f t="shared" si="12"/>
        <v>3788000</v>
      </c>
      <c r="Q22" s="110">
        <f t="shared" si="12"/>
        <v>3788000</v>
      </c>
      <c r="R22" s="110">
        <f t="shared" si="12"/>
        <v>3788000</v>
      </c>
      <c r="S22" s="110">
        <f t="shared" si="12"/>
        <v>3788000</v>
      </c>
      <c r="T22" s="110">
        <f t="shared" si="12"/>
        <v>3788000</v>
      </c>
      <c r="U22" s="110">
        <f t="shared" si="12"/>
        <v>3788000</v>
      </c>
      <c r="V22" s="109">
        <f t="shared" si="12"/>
        <v>4554000</v>
      </c>
      <c r="W22" s="110">
        <f t="shared" si="12"/>
        <v>4554000</v>
      </c>
      <c r="X22" s="110">
        <f t="shared" si="12"/>
        <v>4554000</v>
      </c>
      <c r="Y22" s="110">
        <f t="shared" si="12"/>
        <v>4554000</v>
      </c>
      <c r="Z22" s="110">
        <f t="shared" si="12"/>
        <v>4554000</v>
      </c>
      <c r="AA22" s="110">
        <f t="shared" si="12"/>
        <v>4554000</v>
      </c>
      <c r="AB22" s="110">
        <f t="shared" si="12"/>
        <v>4554000</v>
      </c>
      <c r="AC22" s="110">
        <f t="shared" si="12"/>
        <v>4554000</v>
      </c>
      <c r="AD22" s="110">
        <f t="shared" si="12"/>
        <v>4554000</v>
      </c>
      <c r="AE22" s="110">
        <f t="shared" si="12"/>
        <v>4554000</v>
      </c>
      <c r="AF22" s="110">
        <f t="shared" si="12"/>
        <v>4554000</v>
      </c>
      <c r="AG22" s="110">
        <f t="shared" si="12"/>
        <v>4554000</v>
      </c>
      <c r="AH22" s="109">
        <f t="shared" si="12"/>
        <v>5406000</v>
      </c>
      <c r="AI22" s="110">
        <f t="shared" si="12"/>
        <v>5406000</v>
      </c>
      <c r="AJ22" s="110">
        <f t="shared" si="12"/>
        <v>5406000</v>
      </c>
      <c r="AK22" s="110">
        <f t="shared" si="12"/>
        <v>5406000</v>
      </c>
      <c r="AL22" s="110">
        <f t="shared" si="12"/>
        <v>5406000</v>
      </c>
      <c r="AM22" s="110">
        <f t="shared" si="12"/>
        <v>5406000</v>
      </c>
      <c r="AN22" s="110">
        <f t="shared" si="12"/>
        <v>5406000</v>
      </c>
      <c r="AO22" s="110">
        <f t="shared" si="12"/>
        <v>5406000</v>
      </c>
      <c r="AP22" s="110">
        <f t="shared" si="12"/>
        <v>5406000</v>
      </c>
      <c r="AQ22" s="110">
        <f t="shared" si="12"/>
        <v>5406000</v>
      </c>
      <c r="AR22" s="110">
        <f t="shared" si="12"/>
        <v>5406000</v>
      </c>
      <c r="AS22" s="111">
        <f t="shared" si="12"/>
        <v>5406000</v>
      </c>
    </row>
    <row r="23" ht="15.75" customHeight="1">
      <c r="A23" s="86"/>
      <c r="B23" s="104"/>
      <c r="C23" s="112" t="str">
        <f t="shared" si="6"/>
        <v>ФАД</v>
      </c>
      <c r="D23" s="106">
        <f t="shared" si="7"/>
        <v>0.2130313638</v>
      </c>
      <c r="E23" s="108">
        <f t="shared" si="8"/>
        <v>73008000</v>
      </c>
      <c r="F23" s="108">
        <f t="shared" si="9"/>
        <v>14400000</v>
      </c>
      <c r="G23" s="108">
        <f t="shared" si="10"/>
        <v>23760000</v>
      </c>
      <c r="H23" s="108">
        <f t="shared" si="11"/>
        <v>34848000</v>
      </c>
      <c r="I23" s="109"/>
      <c r="J23" s="109">
        <f t="shared" ref="J23:AS23" si="13">IFERROR(J9*J16,0)</f>
        <v>1200000</v>
      </c>
      <c r="K23" s="110">
        <f t="shared" si="13"/>
        <v>1200000</v>
      </c>
      <c r="L23" s="110">
        <f t="shared" si="13"/>
        <v>1200000</v>
      </c>
      <c r="M23" s="110">
        <f t="shared" si="13"/>
        <v>1200000</v>
      </c>
      <c r="N23" s="110">
        <f t="shared" si="13"/>
        <v>1200000</v>
      </c>
      <c r="O23" s="110">
        <f t="shared" si="13"/>
        <v>1200000</v>
      </c>
      <c r="P23" s="110">
        <f t="shared" si="13"/>
        <v>1200000</v>
      </c>
      <c r="Q23" s="110">
        <f t="shared" si="13"/>
        <v>1200000</v>
      </c>
      <c r="R23" s="110">
        <f t="shared" si="13"/>
        <v>1200000</v>
      </c>
      <c r="S23" s="110">
        <f t="shared" si="13"/>
        <v>1200000</v>
      </c>
      <c r="T23" s="110">
        <f t="shared" si="13"/>
        <v>1200000</v>
      </c>
      <c r="U23" s="110">
        <f t="shared" si="13"/>
        <v>1200000</v>
      </c>
      <c r="V23" s="109">
        <f t="shared" si="13"/>
        <v>1980000</v>
      </c>
      <c r="W23" s="110">
        <f t="shared" si="13"/>
        <v>1980000</v>
      </c>
      <c r="X23" s="110">
        <f t="shared" si="13"/>
        <v>1980000</v>
      </c>
      <c r="Y23" s="110">
        <f t="shared" si="13"/>
        <v>1980000</v>
      </c>
      <c r="Z23" s="110">
        <f t="shared" si="13"/>
        <v>1980000</v>
      </c>
      <c r="AA23" s="110">
        <f t="shared" si="13"/>
        <v>1980000</v>
      </c>
      <c r="AB23" s="110">
        <f t="shared" si="13"/>
        <v>1980000</v>
      </c>
      <c r="AC23" s="110">
        <f t="shared" si="13"/>
        <v>1980000</v>
      </c>
      <c r="AD23" s="110">
        <f t="shared" si="13"/>
        <v>1980000</v>
      </c>
      <c r="AE23" s="110">
        <f t="shared" si="13"/>
        <v>1980000</v>
      </c>
      <c r="AF23" s="110">
        <f t="shared" si="13"/>
        <v>1980000</v>
      </c>
      <c r="AG23" s="110">
        <f t="shared" si="13"/>
        <v>1980000</v>
      </c>
      <c r="AH23" s="109">
        <f t="shared" si="13"/>
        <v>2904000</v>
      </c>
      <c r="AI23" s="110">
        <f t="shared" si="13"/>
        <v>2904000</v>
      </c>
      <c r="AJ23" s="110">
        <f t="shared" si="13"/>
        <v>2904000</v>
      </c>
      <c r="AK23" s="110">
        <f t="shared" si="13"/>
        <v>2904000</v>
      </c>
      <c r="AL23" s="110">
        <f t="shared" si="13"/>
        <v>2904000</v>
      </c>
      <c r="AM23" s="110">
        <f t="shared" si="13"/>
        <v>2904000</v>
      </c>
      <c r="AN23" s="110">
        <f t="shared" si="13"/>
        <v>2904000</v>
      </c>
      <c r="AO23" s="110">
        <f t="shared" si="13"/>
        <v>2904000</v>
      </c>
      <c r="AP23" s="110">
        <f t="shared" si="13"/>
        <v>2904000</v>
      </c>
      <c r="AQ23" s="110">
        <f t="shared" si="13"/>
        <v>2904000</v>
      </c>
      <c r="AR23" s="110">
        <f t="shared" si="13"/>
        <v>2904000</v>
      </c>
      <c r="AS23" s="111">
        <f t="shared" si="13"/>
        <v>2904000</v>
      </c>
    </row>
    <row r="24" ht="15.75" customHeight="1">
      <c r="A24" s="86"/>
      <c r="B24" s="104"/>
      <c r="C24" s="112" t="str">
        <f t="shared" si="6"/>
        <v>Гранулы (отходы)</v>
      </c>
      <c r="D24" s="106">
        <f t="shared" si="7"/>
        <v>0.03186366553</v>
      </c>
      <c r="E24" s="108">
        <f t="shared" si="8"/>
        <v>10920000</v>
      </c>
      <c r="F24" s="108">
        <f t="shared" si="9"/>
        <v>3120000</v>
      </c>
      <c r="G24" s="108">
        <f t="shared" si="10"/>
        <v>3588000</v>
      </c>
      <c r="H24" s="108">
        <f t="shared" si="11"/>
        <v>4212000</v>
      </c>
      <c r="I24" s="109"/>
      <c r="J24" s="109">
        <f t="shared" ref="J24:AS24" si="14">IFERROR(J10*J17,0)</f>
        <v>260000</v>
      </c>
      <c r="K24" s="110">
        <f t="shared" si="14"/>
        <v>260000</v>
      </c>
      <c r="L24" s="110">
        <f t="shared" si="14"/>
        <v>260000</v>
      </c>
      <c r="M24" s="110">
        <f t="shared" si="14"/>
        <v>260000</v>
      </c>
      <c r="N24" s="110">
        <f t="shared" si="14"/>
        <v>260000</v>
      </c>
      <c r="O24" s="110">
        <f t="shared" si="14"/>
        <v>260000</v>
      </c>
      <c r="P24" s="110">
        <f t="shared" si="14"/>
        <v>260000</v>
      </c>
      <c r="Q24" s="110">
        <f t="shared" si="14"/>
        <v>260000</v>
      </c>
      <c r="R24" s="110">
        <f t="shared" si="14"/>
        <v>260000</v>
      </c>
      <c r="S24" s="110">
        <f t="shared" si="14"/>
        <v>260000</v>
      </c>
      <c r="T24" s="110">
        <f t="shared" si="14"/>
        <v>260000</v>
      </c>
      <c r="U24" s="110">
        <f t="shared" si="14"/>
        <v>260000</v>
      </c>
      <c r="V24" s="109">
        <f t="shared" si="14"/>
        <v>299000</v>
      </c>
      <c r="W24" s="110">
        <f t="shared" si="14"/>
        <v>299000</v>
      </c>
      <c r="X24" s="110">
        <f t="shared" si="14"/>
        <v>299000</v>
      </c>
      <c r="Y24" s="110">
        <f t="shared" si="14"/>
        <v>299000</v>
      </c>
      <c r="Z24" s="110">
        <f t="shared" si="14"/>
        <v>299000</v>
      </c>
      <c r="AA24" s="110">
        <f t="shared" si="14"/>
        <v>299000</v>
      </c>
      <c r="AB24" s="110">
        <f t="shared" si="14"/>
        <v>299000</v>
      </c>
      <c r="AC24" s="110">
        <f t="shared" si="14"/>
        <v>299000</v>
      </c>
      <c r="AD24" s="110">
        <f t="shared" si="14"/>
        <v>299000</v>
      </c>
      <c r="AE24" s="110">
        <f t="shared" si="14"/>
        <v>299000</v>
      </c>
      <c r="AF24" s="110">
        <f t="shared" si="14"/>
        <v>299000</v>
      </c>
      <c r="AG24" s="110">
        <f t="shared" si="14"/>
        <v>299000</v>
      </c>
      <c r="AH24" s="109">
        <f t="shared" si="14"/>
        <v>351000</v>
      </c>
      <c r="AI24" s="110">
        <f t="shared" si="14"/>
        <v>351000</v>
      </c>
      <c r="AJ24" s="110">
        <f t="shared" si="14"/>
        <v>351000</v>
      </c>
      <c r="AK24" s="110">
        <f t="shared" si="14"/>
        <v>351000</v>
      </c>
      <c r="AL24" s="110">
        <f t="shared" si="14"/>
        <v>351000</v>
      </c>
      <c r="AM24" s="110">
        <f t="shared" si="14"/>
        <v>351000</v>
      </c>
      <c r="AN24" s="110">
        <f t="shared" si="14"/>
        <v>351000</v>
      </c>
      <c r="AO24" s="110">
        <f t="shared" si="14"/>
        <v>351000</v>
      </c>
      <c r="AP24" s="110">
        <f t="shared" si="14"/>
        <v>351000</v>
      </c>
      <c r="AQ24" s="110">
        <f t="shared" si="14"/>
        <v>351000</v>
      </c>
      <c r="AR24" s="110">
        <f t="shared" si="14"/>
        <v>351000</v>
      </c>
      <c r="AS24" s="111">
        <f t="shared" si="14"/>
        <v>351000</v>
      </c>
    </row>
    <row r="25" ht="15.75" customHeight="1">
      <c r="A25" s="86"/>
      <c r="B25" s="104"/>
      <c r="C25" s="112" t="str">
        <f t="shared" si="6"/>
        <v>Лак</v>
      </c>
      <c r="D25" s="106">
        <f t="shared" si="7"/>
        <v>0.03313120915</v>
      </c>
      <c r="E25" s="108">
        <f t="shared" si="8"/>
        <v>11354400</v>
      </c>
      <c r="F25" s="108">
        <f t="shared" si="9"/>
        <v>3000000</v>
      </c>
      <c r="G25" s="108">
        <f t="shared" si="10"/>
        <v>3726000</v>
      </c>
      <c r="H25" s="108">
        <f t="shared" si="11"/>
        <v>4628400</v>
      </c>
      <c r="I25" s="109"/>
      <c r="J25" s="109">
        <f t="shared" ref="J25:AS25" si="15">IFERROR(J11*J18,0)</f>
        <v>250000</v>
      </c>
      <c r="K25" s="110">
        <f t="shared" si="15"/>
        <v>250000</v>
      </c>
      <c r="L25" s="110">
        <f t="shared" si="15"/>
        <v>250000</v>
      </c>
      <c r="M25" s="110">
        <f t="shared" si="15"/>
        <v>250000</v>
      </c>
      <c r="N25" s="110">
        <f t="shared" si="15"/>
        <v>250000</v>
      </c>
      <c r="O25" s="110">
        <f t="shared" si="15"/>
        <v>250000</v>
      </c>
      <c r="P25" s="110">
        <f t="shared" si="15"/>
        <v>250000</v>
      </c>
      <c r="Q25" s="110">
        <f t="shared" si="15"/>
        <v>250000</v>
      </c>
      <c r="R25" s="110">
        <f t="shared" si="15"/>
        <v>250000</v>
      </c>
      <c r="S25" s="110">
        <f t="shared" si="15"/>
        <v>250000</v>
      </c>
      <c r="T25" s="110">
        <f t="shared" si="15"/>
        <v>250000</v>
      </c>
      <c r="U25" s="110">
        <f t="shared" si="15"/>
        <v>250000</v>
      </c>
      <c r="V25" s="109">
        <f t="shared" si="15"/>
        <v>310500</v>
      </c>
      <c r="W25" s="110">
        <f t="shared" si="15"/>
        <v>310500</v>
      </c>
      <c r="X25" s="110">
        <f t="shared" si="15"/>
        <v>310500</v>
      </c>
      <c r="Y25" s="110">
        <f t="shared" si="15"/>
        <v>310500</v>
      </c>
      <c r="Z25" s="110">
        <f t="shared" si="15"/>
        <v>310500</v>
      </c>
      <c r="AA25" s="110">
        <f t="shared" si="15"/>
        <v>310500</v>
      </c>
      <c r="AB25" s="110">
        <f t="shared" si="15"/>
        <v>310500</v>
      </c>
      <c r="AC25" s="110">
        <f t="shared" si="15"/>
        <v>310500</v>
      </c>
      <c r="AD25" s="110">
        <f t="shared" si="15"/>
        <v>310500</v>
      </c>
      <c r="AE25" s="110">
        <f t="shared" si="15"/>
        <v>310500</v>
      </c>
      <c r="AF25" s="110">
        <f t="shared" si="15"/>
        <v>310500</v>
      </c>
      <c r="AG25" s="110">
        <f t="shared" si="15"/>
        <v>310500</v>
      </c>
      <c r="AH25" s="109">
        <f t="shared" si="15"/>
        <v>385700</v>
      </c>
      <c r="AI25" s="110">
        <f t="shared" si="15"/>
        <v>385700</v>
      </c>
      <c r="AJ25" s="110">
        <f t="shared" si="15"/>
        <v>385700</v>
      </c>
      <c r="AK25" s="110">
        <f t="shared" si="15"/>
        <v>385700</v>
      </c>
      <c r="AL25" s="110">
        <f t="shared" si="15"/>
        <v>385700</v>
      </c>
      <c r="AM25" s="110">
        <f t="shared" si="15"/>
        <v>385700</v>
      </c>
      <c r="AN25" s="110">
        <f t="shared" si="15"/>
        <v>385700</v>
      </c>
      <c r="AO25" s="110">
        <f t="shared" si="15"/>
        <v>385700</v>
      </c>
      <c r="AP25" s="110">
        <f t="shared" si="15"/>
        <v>385700</v>
      </c>
      <c r="AQ25" s="110">
        <f t="shared" si="15"/>
        <v>385700</v>
      </c>
      <c r="AR25" s="110">
        <f t="shared" si="15"/>
        <v>385700</v>
      </c>
      <c r="AS25" s="111">
        <f t="shared" si="15"/>
        <v>385700</v>
      </c>
    </row>
    <row r="26" ht="15.75" customHeight="1">
      <c r="A26" s="86"/>
      <c r="B26" s="104"/>
      <c r="C26" s="112"/>
      <c r="D26" s="106">
        <f t="shared" si="7"/>
        <v>0</v>
      </c>
      <c r="E26" s="108"/>
      <c r="F26" s="108"/>
      <c r="G26" s="108"/>
      <c r="H26" s="107"/>
      <c r="I26" s="109"/>
      <c r="J26" s="109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09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09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1"/>
    </row>
    <row r="27" ht="15.75" customHeight="1">
      <c r="A27" s="125"/>
      <c r="B27" s="126"/>
      <c r="C27" s="127" t="s">
        <v>75</v>
      </c>
      <c r="D27" s="128">
        <f t="shared" si="7"/>
        <v>1</v>
      </c>
      <c r="E27" s="129">
        <f>sum(F27:H27)</f>
        <v>342710100</v>
      </c>
      <c r="F27" s="129">
        <f t="shared" ref="F27:H27" si="16">SUM(F20:F26)</f>
        <v>87756000</v>
      </c>
      <c r="G27" s="129">
        <f t="shared" si="16"/>
        <v>113273700</v>
      </c>
      <c r="H27" s="129">
        <f t="shared" si="16"/>
        <v>141680400</v>
      </c>
      <c r="I27" s="130" t="s">
        <v>76</v>
      </c>
      <c r="J27" s="130">
        <f t="shared" ref="J27:AS27" si="17">SUM(J20:J26)</f>
        <v>7313000</v>
      </c>
      <c r="K27" s="131">
        <f t="shared" si="17"/>
        <v>7313000</v>
      </c>
      <c r="L27" s="131">
        <f t="shared" si="17"/>
        <v>7313000</v>
      </c>
      <c r="M27" s="131">
        <f t="shared" si="17"/>
        <v>7313000</v>
      </c>
      <c r="N27" s="131">
        <f t="shared" si="17"/>
        <v>7313000</v>
      </c>
      <c r="O27" s="131">
        <f t="shared" si="17"/>
        <v>7313000</v>
      </c>
      <c r="P27" s="131">
        <f t="shared" si="17"/>
        <v>7313000</v>
      </c>
      <c r="Q27" s="131">
        <f t="shared" si="17"/>
        <v>7313000</v>
      </c>
      <c r="R27" s="131">
        <f t="shared" si="17"/>
        <v>7313000</v>
      </c>
      <c r="S27" s="131">
        <f t="shared" si="17"/>
        <v>7313000</v>
      </c>
      <c r="T27" s="131">
        <f t="shared" si="17"/>
        <v>7313000</v>
      </c>
      <c r="U27" s="131">
        <f t="shared" si="17"/>
        <v>7313000</v>
      </c>
      <c r="V27" s="130">
        <f t="shared" si="17"/>
        <v>9439475</v>
      </c>
      <c r="W27" s="131">
        <f t="shared" si="17"/>
        <v>9439475</v>
      </c>
      <c r="X27" s="131">
        <f t="shared" si="17"/>
        <v>9439475</v>
      </c>
      <c r="Y27" s="131">
        <f t="shared" si="17"/>
        <v>9439475</v>
      </c>
      <c r="Z27" s="131">
        <f t="shared" si="17"/>
        <v>9439475</v>
      </c>
      <c r="AA27" s="131">
        <f t="shared" si="17"/>
        <v>9439475</v>
      </c>
      <c r="AB27" s="131">
        <f t="shared" si="17"/>
        <v>9439475</v>
      </c>
      <c r="AC27" s="131">
        <f t="shared" si="17"/>
        <v>9439475</v>
      </c>
      <c r="AD27" s="131">
        <f t="shared" si="17"/>
        <v>9439475</v>
      </c>
      <c r="AE27" s="131">
        <f t="shared" si="17"/>
        <v>9439475</v>
      </c>
      <c r="AF27" s="131">
        <f t="shared" si="17"/>
        <v>9439475</v>
      </c>
      <c r="AG27" s="131">
        <f t="shared" si="17"/>
        <v>9439475</v>
      </c>
      <c r="AH27" s="130">
        <f t="shared" si="17"/>
        <v>11806700</v>
      </c>
      <c r="AI27" s="131">
        <f t="shared" si="17"/>
        <v>11806700</v>
      </c>
      <c r="AJ27" s="131">
        <f t="shared" si="17"/>
        <v>11806700</v>
      </c>
      <c r="AK27" s="131">
        <f t="shared" si="17"/>
        <v>11806700</v>
      </c>
      <c r="AL27" s="131">
        <f t="shared" si="17"/>
        <v>11806700</v>
      </c>
      <c r="AM27" s="131">
        <f t="shared" si="17"/>
        <v>11806700</v>
      </c>
      <c r="AN27" s="131">
        <f t="shared" si="17"/>
        <v>11806700</v>
      </c>
      <c r="AO27" s="131">
        <f t="shared" si="17"/>
        <v>11806700</v>
      </c>
      <c r="AP27" s="131">
        <f t="shared" si="17"/>
        <v>11806700</v>
      </c>
      <c r="AQ27" s="131">
        <f t="shared" si="17"/>
        <v>11806700</v>
      </c>
      <c r="AR27" s="131">
        <f t="shared" si="17"/>
        <v>11806700</v>
      </c>
      <c r="AS27" s="132">
        <f t="shared" si="17"/>
        <v>11806700</v>
      </c>
    </row>
    <row r="28" ht="15.75" customHeight="1">
      <c r="A28" s="90"/>
      <c r="B28" s="133"/>
      <c r="C28" s="133"/>
      <c r="D28" s="134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6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7"/>
    </row>
    <row r="29" ht="15.75" customHeight="1">
      <c r="A29" s="90"/>
      <c r="B29" s="133"/>
      <c r="C29" s="133"/>
      <c r="D29" s="134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6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7"/>
    </row>
    <row r="30" ht="16.5" customHeight="1">
      <c r="A30" s="138"/>
      <c r="B30" s="139" t="s">
        <v>50</v>
      </c>
      <c r="C30" s="139"/>
      <c r="D30" s="140"/>
      <c r="E30" s="93"/>
      <c r="F30" s="94"/>
      <c r="G30" s="93" t="s">
        <v>70</v>
      </c>
      <c r="H30" s="95"/>
      <c r="I30" s="96"/>
      <c r="J30" s="91">
        <v>1.0</v>
      </c>
      <c r="K30" s="91">
        <v>1.0</v>
      </c>
      <c r="L30" s="91">
        <v>1.0</v>
      </c>
      <c r="M30" s="91">
        <v>1.0</v>
      </c>
      <c r="N30" s="91">
        <v>1.0</v>
      </c>
      <c r="O30" s="91">
        <v>1.0</v>
      </c>
      <c r="P30" s="91">
        <v>1.0</v>
      </c>
      <c r="Q30" s="91">
        <v>1.0</v>
      </c>
      <c r="R30" s="91">
        <v>1.0</v>
      </c>
      <c r="S30" s="91">
        <v>1.0</v>
      </c>
      <c r="T30" s="91">
        <v>1.0</v>
      </c>
      <c r="U30" s="91">
        <v>1.0</v>
      </c>
      <c r="V30" s="91">
        <v>2.0</v>
      </c>
      <c r="W30" s="91">
        <v>2.0</v>
      </c>
      <c r="X30" s="91">
        <v>2.0</v>
      </c>
      <c r="Y30" s="91">
        <v>2.0</v>
      </c>
      <c r="Z30" s="91">
        <v>2.0</v>
      </c>
      <c r="AA30" s="91">
        <v>2.0</v>
      </c>
      <c r="AB30" s="91">
        <v>2.0</v>
      </c>
      <c r="AC30" s="91">
        <v>2.0</v>
      </c>
      <c r="AD30" s="91">
        <v>2.0</v>
      </c>
      <c r="AE30" s="91">
        <v>2.0</v>
      </c>
      <c r="AF30" s="91">
        <v>2.0</v>
      </c>
      <c r="AG30" s="141">
        <v>2.0</v>
      </c>
      <c r="AH30" s="142">
        <v>3.0</v>
      </c>
      <c r="AI30" s="91">
        <v>3.0</v>
      </c>
      <c r="AJ30" s="91">
        <v>3.0</v>
      </c>
      <c r="AK30" s="91">
        <v>3.0</v>
      </c>
      <c r="AL30" s="91">
        <v>3.0</v>
      </c>
      <c r="AM30" s="91">
        <v>3.0</v>
      </c>
      <c r="AN30" s="91">
        <v>3.0</v>
      </c>
      <c r="AO30" s="91">
        <v>3.0</v>
      </c>
      <c r="AP30" s="91">
        <v>3.0</v>
      </c>
      <c r="AQ30" s="91">
        <v>3.0</v>
      </c>
      <c r="AR30" s="91">
        <v>3.0</v>
      </c>
      <c r="AS30" s="97">
        <v>3.0</v>
      </c>
    </row>
    <row r="31" ht="16.5" customHeight="1">
      <c r="A31" s="138"/>
      <c r="B31" s="139" t="s">
        <v>77</v>
      </c>
      <c r="C31" s="139"/>
      <c r="D31" s="99"/>
      <c r="E31" s="100"/>
      <c r="F31" s="100" t="s">
        <v>65</v>
      </c>
      <c r="G31" s="100" t="s">
        <v>66</v>
      </c>
      <c r="H31" s="100" t="s">
        <v>67</v>
      </c>
      <c r="I31" s="101"/>
      <c r="J31" s="102">
        <v>1.0</v>
      </c>
      <c r="K31" s="102">
        <v>2.0</v>
      </c>
      <c r="L31" s="102">
        <v>3.0</v>
      </c>
      <c r="M31" s="102">
        <v>4.0</v>
      </c>
      <c r="N31" s="91">
        <v>5.0</v>
      </c>
      <c r="O31" s="102">
        <v>6.0</v>
      </c>
      <c r="P31" s="102">
        <v>7.0</v>
      </c>
      <c r="Q31" s="102">
        <v>8.0</v>
      </c>
      <c r="R31" s="102">
        <v>9.0</v>
      </c>
      <c r="S31" s="91">
        <v>10.0</v>
      </c>
      <c r="T31" s="102">
        <v>11.0</v>
      </c>
      <c r="U31" s="102">
        <v>12.0</v>
      </c>
      <c r="V31" s="102">
        <v>13.0</v>
      </c>
      <c r="W31" s="91">
        <v>14.0</v>
      </c>
      <c r="X31" s="102">
        <v>15.0</v>
      </c>
      <c r="Y31" s="102">
        <v>16.0</v>
      </c>
      <c r="Z31" s="102">
        <v>17.0</v>
      </c>
      <c r="AA31" s="91">
        <v>18.0</v>
      </c>
      <c r="AB31" s="102">
        <v>19.0</v>
      </c>
      <c r="AC31" s="102">
        <v>20.0</v>
      </c>
      <c r="AD31" s="102">
        <v>21.0</v>
      </c>
      <c r="AE31" s="91">
        <v>22.0</v>
      </c>
      <c r="AF31" s="102">
        <v>23.0</v>
      </c>
      <c r="AG31" s="143">
        <v>24.0</v>
      </c>
      <c r="AH31" s="144">
        <v>25.0</v>
      </c>
      <c r="AI31" s="91">
        <v>26.0</v>
      </c>
      <c r="AJ31" s="102">
        <v>27.0</v>
      </c>
      <c r="AK31" s="102">
        <v>28.0</v>
      </c>
      <c r="AL31" s="102">
        <v>29.0</v>
      </c>
      <c r="AM31" s="91">
        <v>30.0</v>
      </c>
      <c r="AN31" s="102">
        <v>31.0</v>
      </c>
      <c r="AO31" s="102">
        <v>32.0</v>
      </c>
      <c r="AP31" s="102">
        <v>33.0</v>
      </c>
      <c r="AQ31" s="91">
        <v>34.0</v>
      </c>
      <c r="AR31" s="102">
        <v>35.0</v>
      </c>
      <c r="AS31" s="103">
        <v>36.0</v>
      </c>
    </row>
    <row r="32" ht="15.75" customHeight="1">
      <c r="A32" s="86"/>
      <c r="B32" s="104"/>
      <c r="C32" s="112" t="str">
        <f>'3 Расходы'!B8</f>
        <v>Аренда цеха</v>
      </c>
      <c r="D32" s="106">
        <f t="shared" ref="D32:D48" si="18">iferror(E32/$E$27)  </f>
        <v>0.03476991195</v>
      </c>
      <c r="E32" s="108">
        <f t="shared" ref="E32:E48" si="19">sum(F32:H32)</f>
        <v>11916000</v>
      </c>
      <c r="F32" s="108">
        <f t="shared" ref="F32:F48" si="20">SUMIFS(32:32,$4:$4,"1")</f>
        <v>3600000</v>
      </c>
      <c r="G32" s="108">
        <f t="shared" ref="G32:G48" si="21">SUMIFS(32:32,$4:$4,"2")</f>
        <v>3960000</v>
      </c>
      <c r="H32" s="108">
        <f t="shared" ref="H32:H48" si="22">SUMIFS(32:32,$4:$4,"3")</f>
        <v>4356000</v>
      </c>
      <c r="I32" s="109"/>
      <c r="J32" s="109">
        <f>'3 Расходы'!F8</f>
        <v>300000</v>
      </c>
      <c r="K32" s="110">
        <f>'3 Расходы'!G8</f>
        <v>300000</v>
      </c>
      <c r="L32" s="110">
        <f>'3 Расходы'!H8</f>
        <v>300000</v>
      </c>
      <c r="M32" s="110">
        <f>'3 Расходы'!I8</f>
        <v>300000</v>
      </c>
      <c r="N32" s="110">
        <f>'3 Расходы'!J8</f>
        <v>300000</v>
      </c>
      <c r="O32" s="110">
        <f>'3 Расходы'!K8</f>
        <v>300000</v>
      </c>
      <c r="P32" s="110">
        <f>'3 Расходы'!L8</f>
        <v>300000</v>
      </c>
      <c r="Q32" s="110">
        <f>'3 Расходы'!M8</f>
        <v>300000</v>
      </c>
      <c r="R32" s="110">
        <f>'3 Расходы'!N8</f>
        <v>300000</v>
      </c>
      <c r="S32" s="110">
        <f>'3 Расходы'!O8</f>
        <v>300000</v>
      </c>
      <c r="T32" s="110">
        <f>'3 Расходы'!P8</f>
        <v>300000</v>
      </c>
      <c r="U32" s="110">
        <f>'3 Расходы'!Q8</f>
        <v>300000</v>
      </c>
      <c r="V32" s="109">
        <f>'3 Расходы'!R8</f>
        <v>330000</v>
      </c>
      <c r="W32" s="110">
        <f>'3 Расходы'!S8</f>
        <v>330000</v>
      </c>
      <c r="X32" s="110">
        <f>'3 Расходы'!T8</f>
        <v>330000</v>
      </c>
      <c r="Y32" s="110">
        <f>'3 Расходы'!U8</f>
        <v>330000</v>
      </c>
      <c r="Z32" s="110">
        <f>'3 Расходы'!V8</f>
        <v>330000</v>
      </c>
      <c r="AA32" s="110">
        <f>'3 Расходы'!W8</f>
        <v>330000</v>
      </c>
      <c r="AB32" s="110">
        <f>'3 Расходы'!X8</f>
        <v>330000</v>
      </c>
      <c r="AC32" s="110">
        <f>'3 Расходы'!Y8</f>
        <v>330000</v>
      </c>
      <c r="AD32" s="110">
        <f>'3 Расходы'!Z8</f>
        <v>330000</v>
      </c>
      <c r="AE32" s="110">
        <f>'3 Расходы'!AA8</f>
        <v>330000</v>
      </c>
      <c r="AF32" s="110">
        <f>'3 Расходы'!AB8</f>
        <v>330000</v>
      </c>
      <c r="AG32" s="110">
        <f>'3 Расходы'!AC8</f>
        <v>330000</v>
      </c>
      <c r="AH32" s="109">
        <f>'3 Расходы'!AD8</f>
        <v>363000</v>
      </c>
      <c r="AI32" s="110">
        <f>'3 Расходы'!AE8</f>
        <v>363000</v>
      </c>
      <c r="AJ32" s="110">
        <f>'3 Расходы'!AF8</f>
        <v>363000</v>
      </c>
      <c r="AK32" s="110">
        <f>'3 Расходы'!AG8</f>
        <v>363000</v>
      </c>
      <c r="AL32" s="110">
        <f>'3 Расходы'!AH8</f>
        <v>363000</v>
      </c>
      <c r="AM32" s="110">
        <f>'3 Расходы'!AI8</f>
        <v>363000</v>
      </c>
      <c r="AN32" s="110">
        <f>'3 Расходы'!AJ8</f>
        <v>363000</v>
      </c>
      <c r="AO32" s="110">
        <f>'3 Расходы'!AK8</f>
        <v>363000</v>
      </c>
      <c r="AP32" s="110">
        <f>'3 Расходы'!AL8</f>
        <v>363000</v>
      </c>
      <c r="AQ32" s="110">
        <f>'3 Расходы'!AM8</f>
        <v>363000</v>
      </c>
      <c r="AR32" s="110">
        <f>'3 Расходы'!AN8</f>
        <v>363000</v>
      </c>
      <c r="AS32" s="111">
        <f>'3 Расходы'!AO8</f>
        <v>363000</v>
      </c>
    </row>
    <row r="33" ht="15.75" customHeight="1">
      <c r="A33" s="86"/>
      <c r="B33" s="104"/>
      <c r="C33" s="112" t="str">
        <f>'3 Расходы'!B9</f>
        <v>Зарплата_производство</v>
      </c>
      <c r="D33" s="106">
        <f t="shared" si="18"/>
        <v>0.06078606963</v>
      </c>
      <c r="E33" s="108">
        <f t="shared" si="19"/>
        <v>20832000</v>
      </c>
      <c r="F33" s="108">
        <f t="shared" si="20"/>
        <v>6000000</v>
      </c>
      <c r="G33" s="108">
        <f t="shared" si="21"/>
        <v>6900000</v>
      </c>
      <c r="H33" s="108">
        <f t="shared" si="22"/>
        <v>7932000</v>
      </c>
      <c r="I33" s="109"/>
      <c r="J33" s="109">
        <f>'3 Расходы'!F9</f>
        <v>500000</v>
      </c>
      <c r="K33" s="110">
        <f>'3 Расходы'!G9</f>
        <v>500000</v>
      </c>
      <c r="L33" s="110">
        <f>'3 Расходы'!H9</f>
        <v>500000</v>
      </c>
      <c r="M33" s="110">
        <f>'3 Расходы'!I9</f>
        <v>500000</v>
      </c>
      <c r="N33" s="110">
        <f>'3 Расходы'!J9</f>
        <v>500000</v>
      </c>
      <c r="O33" s="110">
        <f>'3 Расходы'!K9</f>
        <v>500000</v>
      </c>
      <c r="P33" s="110">
        <f>'3 Расходы'!L9</f>
        <v>500000</v>
      </c>
      <c r="Q33" s="110">
        <f>'3 Расходы'!M9</f>
        <v>500000</v>
      </c>
      <c r="R33" s="110">
        <f>'3 Расходы'!N9</f>
        <v>500000</v>
      </c>
      <c r="S33" s="110">
        <f>'3 Расходы'!O9</f>
        <v>500000</v>
      </c>
      <c r="T33" s="110">
        <f>'3 Расходы'!P9</f>
        <v>500000</v>
      </c>
      <c r="U33" s="110">
        <f>'3 Расходы'!Q9</f>
        <v>500000</v>
      </c>
      <c r="V33" s="109">
        <f>'3 Расходы'!R9</f>
        <v>575000</v>
      </c>
      <c r="W33" s="110">
        <f>'3 Расходы'!S9</f>
        <v>575000</v>
      </c>
      <c r="X33" s="110">
        <f>'3 Расходы'!T9</f>
        <v>575000</v>
      </c>
      <c r="Y33" s="110">
        <f>'3 Расходы'!U9</f>
        <v>575000</v>
      </c>
      <c r="Z33" s="110">
        <f>'3 Расходы'!V9</f>
        <v>575000</v>
      </c>
      <c r="AA33" s="110">
        <f>'3 Расходы'!W9</f>
        <v>575000</v>
      </c>
      <c r="AB33" s="110">
        <f>'3 Расходы'!X9</f>
        <v>575000</v>
      </c>
      <c r="AC33" s="110">
        <f>'3 Расходы'!Y9</f>
        <v>575000</v>
      </c>
      <c r="AD33" s="110">
        <f>'3 Расходы'!Z9</f>
        <v>575000</v>
      </c>
      <c r="AE33" s="110">
        <f>'3 Расходы'!AA9</f>
        <v>575000</v>
      </c>
      <c r="AF33" s="110">
        <f>'3 Расходы'!AB9</f>
        <v>575000</v>
      </c>
      <c r="AG33" s="110">
        <f>'3 Расходы'!AC9</f>
        <v>575000</v>
      </c>
      <c r="AH33" s="109">
        <f>'3 Расходы'!AD9</f>
        <v>661000</v>
      </c>
      <c r="AI33" s="110">
        <f>'3 Расходы'!AE9</f>
        <v>661000</v>
      </c>
      <c r="AJ33" s="110">
        <f>'3 Расходы'!AF9</f>
        <v>661000</v>
      </c>
      <c r="AK33" s="110">
        <f>'3 Расходы'!AG9</f>
        <v>661000</v>
      </c>
      <c r="AL33" s="110">
        <f>'3 Расходы'!AH9</f>
        <v>661000</v>
      </c>
      <c r="AM33" s="110">
        <f>'3 Расходы'!AI9</f>
        <v>661000</v>
      </c>
      <c r="AN33" s="110">
        <f>'3 Расходы'!AJ9</f>
        <v>661000</v>
      </c>
      <c r="AO33" s="110">
        <f>'3 Расходы'!AK9</f>
        <v>661000</v>
      </c>
      <c r="AP33" s="110">
        <f>'3 Расходы'!AL9</f>
        <v>661000</v>
      </c>
      <c r="AQ33" s="110">
        <f>'3 Расходы'!AM9</f>
        <v>661000</v>
      </c>
      <c r="AR33" s="110">
        <f>'3 Расходы'!AN9</f>
        <v>661000</v>
      </c>
      <c r="AS33" s="111">
        <f>'3 Расходы'!AO9</f>
        <v>661000</v>
      </c>
    </row>
    <row r="34" ht="15.75" customHeight="1">
      <c r="A34" s="86"/>
      <c r="B34" s="104"/>
      <c r="C34" s="112" t="str">
        <f>'3 Расходы'!B10</f>
        <v>Зарплата_продажи</v>
      </c>
      <c r="D34" s="106">
        <f t="shared" si="18"/>
        <v>0.04293366317</v>
      </c>
      <c r="E34" s="108">
        <f t="shared" si="19"/>
        <v>14713800</v>
      </c>
      <c r="F34" s="108">
        <f t="shared" si="20"/>
        <v>4237800</v>
      </c>
      <c r="G34" s="108">
        <f t="shared" si="21"/>
        <v>4872000</v>
      </c>
      <c r="H34" s="108">
        <f t="shared" si="22"/>
        <v>5604000</v>
      </c>
      <c r="I34" s="109"/>
      <c r="J34" s="109">
        <f>'3 Расходы'!F10</f>
        <v>353150</v>
      </c>
      <c r="K34" s="110">
        <f>'3 Расходы'!G10</f>
        <v>353150</v>
      </c>
      <c r="L34" s="110">
        <f>'3 Расходы'!H10</f>
        <v>353150</v>
      </c>
      <c r="M34" s="110">
        <f>'3 Расходы'!I10</f>
        <v>353150</v>
      </c>
      <c r="N34" s="110">
        <f>'3 Расходы'!J10</f>
        <v>353150</v>
      </c>
      <c r="O34" s="110">
        <f>'3 Расходы'!K10</f>
        <v>353150</v>
      </c>
      <c r="P34" s="110">
        <f>'3 Расходы'!L10</f>
        <v>353150</v>
      </c>
      <c r="Q34" s="110">
        <f>'3 Расходы'!M10</f>
        <v>353150</v>
      </c>
      <c r="R34" s="110">
        <f>'3 Расходы'!N10</f>
        <v>353150</v>
      </c>
      <c r="S34" s="110">
        <f>'3 Расходы'!O10</f>
        <v>353150</v>
      </c>
      <c r="T34" s="110">
        <f>'3 Расходы'!P10</f>
        <v>353150</v>
      </c>
      <c r="U34" s="110">
        <f>'3 Расходы'!Q10</f>
        <v>353150</v>
      </c>
      <c r="V34" s="109">
        <f>'3 Расходы'!R10</f>
        <v>406000</v>
      </c>
      <c r="W34" s="110">
        <f>'3 Расходы'!S10</f>
        <v>406000</v>
      </c>
      <c r="X34" s="110">
        <f>'3 Расходы'!T10</f>
        <v>406000</v>
      </c>
      <c r="Y34" s="110">
        <f>'3 Расходы'!U10</f>
        <v>406000</v>
      </c>
      <c r="Z34" s="110">
        <f>'3 Расходы'!V10</f>
        <v>406000</v>
      </c>
      <c r="AA34" s="110">
        <f>'3 Расходы'!W10</f>
        <v>406000</v>
      </c>
      <c r="AB34" s="110">
        <f>'3 Расходы'!X10</f>
        <v>406000</v>
      </c>
      <c r="AC34" s="110">
        <f>'3 Расходы'!Y10</f>
        <v>406000</v>
      </c>
      <c r="AD34" s="110">
        <f>'3 Расходы'!Z10</f>
        <v>406000</v>
      </c>
      <c r="AE34" s="110">
        <f>'3 Расходы'!AA10</f>
        <v>406000</v>
      </c>
      <c r="AF34" s="110">
        <f>'3 Расходы'!AB10</f>
        <v>406000</v>
      </c>
      <c r="AG34" s="110">
        <f>'3 Расходы'!AC10</f>
        <v>406000</v>
      </c>
      <c r="AH34" s="109">
        <f>'3 Расходы'!AD10</f>
        <v>467000</v>
      </c>
      <c r="AI34" s="110">
        <f>'3 Расходы'!AE10</f>
        <v>467000</v>
      </c>
      <c r="AJ34" s="110">
        <f>'3 Расходы'!AF10</f>
        <v>467000</v>
      </c>
      <c r="AK34" s="110">
        <f>'3 Расходы'!AG10</f>
        <v>467000</v>
      </c>
      <c r="AL34" s="110">
        <f>'3 Расходы'!AH10</f>
        <v>467000</v>
      </c>
      <c r="AM34" s="110">
        <f>'3 Расходы'!AI10</f>
        <v>467000</v>
      </c>
      <c r="AN34" s="110">
        <f>'3 Расходы'!AJ10</f>
        <v>467000</v>
      </c>
      <c r="AO34" s="110">
        <f>'3 Расходы'!AK10</f>
        <v>467000</v>
      </c>
      <c r="AP34" s="110">
        <f>'3 Расходы'!AL10</f>
        <v>467000</v>
      </c>
      <c r="AQ34" s="110">
        <f>'3 Расходы'!AM10</f>
        <v>467000</v>
      </c>
      <c r="AR34" s="110">
        <f>'3 Расходы'!AN10</f>
        <v>467000</v>
      </c>
      <c r="AS34" s="111">
        <f>'3 Расходы'!AO10</f>
        <v>467000</v>
      </c>
    </row>
    <row r="35" ht="15.75" customHeight="1">
      <c r="A35" s="86"/>
      <c r="B35" s="104"/>
      <c r="C35" s="112" t="str">
        <f>'3 Расходы'!B11</f>
        <v>Зарплата_управление</v>
      </c>
      <c r="D35" s="106">
        <f t="shared" si="18"/>
        <v>0.05794985324</v>
      </c>
      <c r="E35" s="108">
        <f t="shared" si="19"/>
        <v>19860000</v>
      </c>
      <c r="F35" s="108">
        <f t="shared" si="20"/>
        <v>6000000</v>
      </c>
      <c r="G35" s="108">
        <f t="shared" si="21"/>
        <v>6600000</v>
      </c>
      <c r="H35" s="108">
        <f t="shared" si="22"/>
        <v>7260000</v>
      </c>
      <c r="I35" s="109"/>
      <c r="J35" s="109">
        <f>'3 Расходы'!F11</f>
        <v>500000</v>
      </c>
      <c r="K35" s="110">
        <f>'3 Расходы'!G11</f>
        <v>500000</v>
      </c>
      <c r="L35" s="110">
        <f>'3 Расходы'!H11</f>
        <v>500000</v>
      </c>
      <c r="M35" s="110">
        <f>'3 Расходы'!I11</f>
        <v>500000</v>
      </c>
      <c r="N35" s="110">
        <f>'3 Расходы'!J11</f>
        <v>500000</v>
      </c>
      <c r="O35" s="110">
        <f>'3 Расходы'!K11</f>
        <v>500000</v>
      </c>
      <c r="P35" s="110">
        <f>'3 Расходы'!L11</f>
        <v>500000</v>
      </c>
      <c r="Q35" s="110">
        <f>'3 Расходы'!M11</f>
        <v>500000</v>
      </c>
      <c r="R35" s="110">
        <f>'3 Расходы'!N11</f>
        <v>500000</v>
      </c>
      <c r="S35" s="110">
        <f>'3 Расходы'!O11</f>
        <v>500000</v>
      </c>
      <c r="T35" s="110">
        <f>'3 Расходы'!P11</f>
        <v>500000</v>
      </c>
      <c r="U35" s="110">
        <f>'3 Расходы'!Q11</f>
        <v>500000</v>
      </c>
      <c r="V35" s="109">
        <f>'3 Расходы'!R11</f>
        <v>550000</v>
      </c>
      <c r="W35" s="110">
        <f>'3 Расходы'!S11</f>
        <v>550000</v>
      </c>
      <c r="X35" s="110">
        <f>'3 Расходы'!T11</f>
        <v>550000</v>
      </c>
      <c r="Y35" s="110">
        <f>'3 Расходы'!U11</f>
        <v>550000</v>
      </c>
      <c r="Z35" s="110">
        <f>'3 Расходы'!V11</f>
        <v>550000</v>
      </c>
      <c r="AA35" s="110">
        <f>'3 Расходы'!W11</f>
        <v>550000</v>
      </c>
      <c r="AB35" s="110">
        <f>'3 Расходы'!X11</f>
        <v>550000</v>
      </c>
      <c r="AC35" s="110">
        <f>'3 Расходы'!Y11</f>
        <v>550000</v>
      </c>
      <c r="AD35" s="110">
        <f>'3 Расходы'!Z11</f>
        <v>550000</v>
      </c>
      <c r="AE35" s="110">
        <f>'3 Расходы'!AA11</f>
        <v>550000</v>
      </c>
      <c r="AF35" s="110">
        <f>'3 Расходы'!AB11</f>
        <v>550000</v>
      </c>
      <c r="AG35" s="110">
        <f>'3 Расходы'!AC11</f>
        <v>550000</v>
      </c>
      <c r="AH35" s="109">
        <f>'3 Расходы'!AD11</f>
        <v>605000</v>
      </c>
      <c r="AI35" s="110">
        <f>'3 Расходы'!AE11</f>
        <v>605000</v>
      </c>
      <c r="AJ35" s="110">
        <f>'3 Расходы'!AF11</f>
        <v>605000</v>
      </c>
      <c r="AK35" s="110">
        <f>'3 Расходы'!AG11</f>
        <v>605000</v>
      </c>
      <c r="AL35" s="110">
        <f>'3 Расходы'!AH11</f>
        <v>605000</v>
      </c>
      <c r="AM35" s="110">
        <f>'3 Расходы'!AI11</f>
        <v>605000</v>
      </c>
      <c r="AN35" s="110">
        <f>'3 Расходы'!AJ11</f>
        <v>605000</v>
      </c>
      <c r="AO35" s="110">
        <f>'3 Расходы'!AK11</f>
        <v>605000</v>
      </c>
      <c r="AP35" s="110">
        <f>'3 Расходы'!AL11</f>
        <v>605000</v>
      </c>
      <c r="AQ35" s="110">
        <f>'3 Расходы'!AM11</f>
        <v>605000</v>
      </c>
      <c r="AR35" s="110">
        <f>'3 Расходы'!AN11</f>
        <v>605000</v>
      </c>
      <c r="AS35" s="111">
        <f>'3 Расходы'!AO11</f>
        <v>605000</v>
      </c>
    </row>
    <row r="36" ht="15.75" customHeight="1">
      <c r="A36" s="86"/>
      <c r="B36" s="104"/>
      <c r="C36" s="112" t="str">
        <f>'3 Расходы'!B12</f>
        <v>Закупка материалов</v>
      </c>
      <c r="D36" s="106">
        <f t="shared" si="18"/>
        <v>0.38</v>
      </c>
      <c r="E36" s="108">
        <f t="shared" si="19"/>
        <v>130229838</v>
      </c>
      <c r="F36" s="108">
        <f t="shared" si="20"/>
        <v>33347280</v>
      </c>
      <c r="G36" s="108">
        <f t="shared" si="21"/>
        <v>43044006</v>
      </c>
      <c r="H36" s="108">
        <f t="shared" si="22"/>
        <v>53838552</v>
      </c>
      <c r="I36" s="109"/>
      <c r="J36" s="109">
        <f>'3 Расходы'!F12</f>
        <v>2778940</v>
      </c>
      <c r="K36" s="110">
        <f>'3 Расходы'!G12</f>
        <v>2778940</v>
      </c>
      <c r="L36" s="110">
        <f>'3 Расходы'!H12</f>
        <v>2778940</v>
      </c>
      <c r="M36" s="110">
        <f>'3 Расходы'!I12</f>
        <v>2778940</v>
      </c>
      <c r="N36" s="110">
        <f>'3 Расходы'!J12</f>
        <v>2778940</v>
      </c>
      <c r="O36" s="110">
        <f>'3 Расходы'!K12</f>
        <v>2778940</v>
      </c>
      <c r="P36" s="110">
        <f>'3 Расходы'!L12</f>
        <v>2778940</v>
      </c>
      <c r="Q36" s="110">
        <f>'3 Расходы'!M12</f>
        <v>2778940</v>
      </c>
      <c r="R36" s="110">
        <f>'3 Расходы'!N12</f>
        <v>2778940</v>
      </c>
      <c r="S36" s="110">
        <f>'3 Расходы'!O12</f>
        <v>2778940</v>
      </c>
      <c r="T36" s="110">
        <f>'3 Расходы'!P12</f>
        <v>2778940</v>
      </c>
      <c r="U36" s="110">
        <f>'3 Расходы'!Q12</f>
        <v>2778940</v>
      </c>
      <c r="V36" s="109">
        <f>'3 Расходы'!R12</f>
        <v>3587000.5</v>
      </c>
      <c r="W36" s="110">
        <f>'3 Расходы'!S12</f>
        <v>3587000.5</v>
      </c>
      <c r="X36" s="110">
        <f>'3 Расходы'!T12</f>
        <v>3587000.5</v>
      </c>
      <c r="Y36" s="110">
        <f>'3 Расходы'!U12</f>
        <v>3587000.5</v>
      </c>
      <c r="Z36" s="110">
        <f>'3 Расходы'!V12</f>
        <v>3587000.5</v>
      </c>
      <c r="AA36" s="110">
        <f>'3 Расходы'!W12</f>
        <v>3587000.5</v>
      </c>
      <c r="AB36" s="110">
        <f>'3 Расходы'!X12</f>
        <v>3587000.5</v>
      </c>
      <c r="AC36" s="110">
        <f>'3 Расходы'!Y12</f>
        <v>3587000.5</v>
      </c>
      <c r="AD36" s="110">
        <f>'3 Расходы'!Z12</f>
        <v>3587000.5</v>
      </c>
      <c r="AE36" s="110">
        <f>'3 Расходы'!AA12</f>
        <v>3587000.5</v>
      </c>
      <c r="AF36" s="110">
        <f>'3 Расходы'!AB12</f>
        <v>3587000.5</v>
      </c>
      <c r="AG36" s="110">
        <f>'3 Расходы'!AC12</f>
        <v>3587000.5</v>
      </c>
      <c r="AH36" s="109">
        <f>'3 Расходы'!AD12</f>
        <v>4486546</v>
      </c>
      <c r="AI36" s="110">
        <f>'3 Расходы'!AE12</f>
        <v>4486546</v>
      </c>
      <c r="AJ36" s="110">
        <f>'3 Расходы'!AF12</f>
        <v>4486546</v>
      </c>
      <c r="AK36" s="110">
        <f>'3 Расходы'!AG12</f>
        <v>4486546</v>
      </c>
      <c r="AL36" s="110">
        <f>'3 Расходы'!AH12</f>
        <v>4486546</v>
      </c>
      <c r="AM36" s="110">
        <f>'3 Расходы'!AI12</f>
        <v>4486546</v>
      </c>
      <c r="AN36" s="110">
        <f>'3 Расходы'!AJ12</f>
        <v>4486546</v>
      </c>
      <c r="AO36" s="110">
        <f>'3 Расходы'!AK12</f>
        <v>4486546</v>
      </c>
      <c r="AP36" s="110">
        <f>'3 Расходы'!AL12</f>
        <v>4486546</v>
      </c>
      <c r="AQ36" s="110">
        <f>'3 Расходы'!AM12</f>
        <v>4486546</v>
      </c>
      <c r="AR36" s="110">
        <f>'3 Расходы'!AN12</f>
        <v>4486546</v>
      </c>
      <c r="AS36" s="111">
        <f>'3 Расходы'!AO12</f>
        <v>4486546</v>
      </c>
    </row>
    <row r="37" ht="15.75" customHeight="1">
      <c r="A37" s="86"/>
      <c r="B37" s="104"/>
      <c r="C37" s="112" t="str">
        <f>'3 Расходы'!B13</f>
        <v>Маркетинговые расходы</v>
      </c>
      <c r="D37" s="106">
        <f t="shared" si="18"/>
        <v>0.01827783891</v>
      </c>
      <c r="E37" s="108">
        <f t="shared" si="19"/>
        <v>6264000</v>
      </c>
      <c r="F37" s="108">
        <f t="shared" si="20"/>
        <v>1800000</v>
      </c>
      <c r="G37" s="108">
        <f t="shared" si="21"/>
        <v>2064000</v>
      </c>
      <c r="H37" s="108">
        <f t="shared" si="22"/>
        <v>2400000</v>
      </c>
      <c r="I37" s="109"/>
      <c r="J37" s="109">
        <f>'3 Расходы'!F13</f>
        <v>150000</v>
      </c>
      <c r="K37" s="110">
        <f>'3 Расходы'!G13</f>
        <v>150000</v>
      </c>
      <c r="L37" s="110">
        <f>'3 Расходы'!H13</f>
        <v>150000</v>
      </c>
      <c r="M37" s="110">
        <f>'3 Расходы'!I13</f>
        <v>150000</v>
      </c>
      <c r="N37" s="110">
        <f>'3 Расходы'!J13</f>
        <v>150000</v>
      </c>
      <c r="O37" s="110">
        <f>'3 Расходы'!K13</f>
        <v>150000</v>
      </c>
      <c r="P37" s="110">
        <f>'3 Расходы'!L13</f>
        <v>150000</v>
      </c>
      <c r="Q37" s="110">
        <f>'3 Расходы'!M13</f>
        <v>150000</v>
      </c>
      <c r="R37" s="110">
        <f>'3 Расходы'!N13</f>
        <v>150000</v>
      </c>
      <c r="S37" s="110">
        <f>'3 Расходы'!O13</f>
        <v>150000</v>
      </c>
      <c r="T37" s="110">
        <f>'3 Расходы'!P13</f>
        <v>150000</v>
      </c>
      <c r="U37" s="110">
        <f>'3 Расходы'!Q13</f>
        <v>150000</v>
      </c>
      <c r="V37" s="109">
        <f>'3 Расходы'!R13</f>
        <v>172000</v>
      </c>
      <c r="W37" s="110">
        <f>'3 Расходы'!S13</f>
        <v>172000</v>
      </c>
      <c r="X37" s="110">
        <f>'3 Расходы'!T13</f>
        <v>172000</v>
      </c>
      <c r="Y37" s="110">
        <f>'3 Расходы'!U13</f>
        <v>172000</v>
      </c>
      <c r="Z37" s="110">
        <f>'3 Расходы'!V13</f>
        <v>172000</v>
      </c>
      <c r="AA37" s="110">
        <f>'3 Расходы'!W13</f>
        <v>172000</v>
      </c>
      <c r="AB37" s="110">
        <f>'3 Расходы'!X13</f>
        <v>172000</v>
      </c>
      <c r="AC37" s="110">
        <f>'3 Расходы'!Y13</f>
        <v>172000</v>
      </c>
      <c r="AD37" s="110">
        <f>'3 Расходы'!Z13</f>
        <v>172000</v>
      </c>
      <c r="AE37" s="110">
        <f>'3 Расходы'!AA13</f>
        <v>172000</v>
      </c>
      <c r="AF37" s="110">
        <f>'3 Расходы'!AB13</f>
        <v>172000</v>
      </c>
      <c r="AG37" s="110">
        <f>'3 Расходы'!AC13</f>
        <v>172000</v>
      </c>
      <c r="AH37" s="109">
        <f>'3 Расходы'!AD13</f>
        <v>200000</v>
      </c>
      <c r="AI37" s="110">
        <f>'3 Расходы'!AE13</f>
        <v>200000</v>
      </c>
      <c r="AJ37" s="110">
        <f>'3 Расходы'!AF13</f>
        <v>200000</v>
      </c>
      <c r="AK37" s="110">
        <f>'3 Расходы'!AG13</f>
        <v>200000</v>
      </c>
      <c r="AL37" s="110">
        <f>'3 Расходы'!AH13</f>
        <v>200000</v>
      </c>
      <c r="AM37" s="110">
        <f>'3 Расходы'!AI13</f>
        <v>200000</v>
      </c>
      <c r="AN37" s="110">
        <f>'3 Расходы'!AJ13</f>
        <v>200000</v>
      </c>
      <c r="AO37" s="110">
        <f>'3 Расходы'!AK13</f>
        <v>200000</v>
      </c>
      <c r="AP37" s="110">
        <f>'3 Расходы'!AL13</f>
        <v>200000</v>
      </c>
      <c r="AQ37" s="110">
        <f>'3 Расходы'!AM13</f>
        <v>200000</v>
      </c>
      <c r="AR37" s="110">
        <f>'3 Расходы'!AN13</f>
        <v>200000</v>
      </c>
      <c r="AS37" s="111">
        <f>'3 Расходы'!AO13</f>
        <v>200000</v>
      </c>
    </row>
    <row r="38" ht="15.75" customHeight="1">
      <c r="A38" s="86"/>
      <c r="B38" s="104"/>
      <c r="C38" s="112" t="str">
        <f>'3 Расходы'!B14</f>
        <v>Прочие расходы</v>
      </c>
      <c r="D38" s="106">
        <f t="shared" si="18"/>
        <v>0.01147091959</v>
      </c>
      <c r="E38" s="108">
        <f t="shared" si="19"/>
        <v>3931200</v>
      </c>
      <c r="F38" s="108">
        <f t="shared" si="20"/>
        <v>1080000</v>
      </c>
      <c r="G38" s="108">
        <f t="shared" si="21"/>
        <v>1296000</v>
      </c>
      <c r="H38" s="108">
        <f t="shared" si="22"/>
        <v>1555200</v>
      </c>
      <c r="I38" s="109"/>
      <c r="J38" s="109">
        <f>'3 Расходы'!F14</f>
        <v>90000</v>
      </c>
      <c r="K38" s="110">
        <f>'3 Расходы'!G14</f>
        <v>90000</v>
      </c>
      <c r="L38" s="110">
        <f>'3 Расходы'!H14</f>
        <v>90000</v>
      </c>
      <c r="M38" s="110">
        <f>'3 Расходы'!I14</f>
        <v>90000</v>
      </c>
      <c r="N38" s="110">
        <f>'3 Расходы'!J14</f>
        <v>90000</v>
      </c>
      <c r="O38" s="110">
        <f>'3 Расходы'!K14</f>
        <v>90000</v>
      </c>
      <c r="P38" s="110">
        <f>'3 Расходы'!L14</f>
        <v>90000</v>
      </c>
      <c r="Q38" s="110">
        <f>'3 Расходы'!M14</f>
        <v>90000</v>
      </c>
      <c r="R38" s="110">
        <f>'3 Расходы'!N14</f>
        <v>90000</v>
      </c>
      <c r="S38" s="110">
        <f>'3 Расходы'!O14</f>
        <v>90000</v>
      </c>
      <c r="T38" s="110">
        <f>'3 Расходы'!P14</f>
        <v>90000</v>
      </c>
      <c r="U38" s="110">
        <f>'3 Расходы'!Q14</f>
        <v>90000</v>
      </c>
      <c r="V38" s="109">
        <f>'3 Расходы'!R14</f>
        <v>108000</v>
      </c>
      <c r="W38" s="110">
        <f>'3 Расходы'!S14</f>
        <v>108000</v>
      </c>
      <c r="X38" s="110">
        <f>'3 Расходы'!T14</f>
        <v>108000</v>
      </c>
      <c r="Y38" s="110">
        <f>'3 Расходы'!U14</f>
        <v>108000</v>
      </c>
      <c r="Z38" s="110">
        <f>'3 Расходы'!V14</f>
        <v>108000</v>
      </c>
      <c r="AA38" s="110">
        <f>'3 Расходы'!W14</f>
        <v>108000</v>
      </c>
      <c r="AB38" s="110">
        <f>'3 Расходы'!X14</f>
        <v>108000</v>
      </c>
      <c r="AC38" s="110">
        <f>'3 Расходы'!Y14</f>
        <v>108000</v>
      </c>
      <c r="AD38" s="110">
        <f>'3 Расходы'!Z14</f>
        <v>108000</v>
      </c>
      <c r="AE38" s="110">
        <f>'3 Расходы'!AA14</f>
        <v>108000</v>
      </c>
      <c r="AF38" s="110">
        <f>'3 Расходы'!AB14</f>
        <v>108000</v>
      </c>
      <c r="AG38" s="110">
        <f>'3 Расходы'!AC14</f>
        <v>108000</v>
      </c>
      <c r="AH38" s="109">
        <f>'3 Расходы'!AD14</f>
        <v>129600</v>
      </c>
      <c r="AI38" s="110">
        <f>'3 Расходы'!AE14</f>
        <v>129600</v>
      </c>
      <c r="AJ38" s="110">
        <f>'3 Расходы'!AF14</f>
        <v>129600</v>
      </c>
      <c r="AK38" s="110">
        <f>'3 Расходы'!AG14</f>
        <v>129600</v>
      </c>
      <c r="AL38" s="110">
        <f>'3 Расходы'!AH14</f>
        <v>129600</v>
      </c>
      <c r="AM38" s="110">
        <f>'3 Расходы'!AI14</f>
        <v>129600</v>
      </c>
      <c r="AN38" s="110">
        <f>'3 Расходы'!AJ14</f>
        <v>129600</v>
      </c>
      <c r="AO38" s="110">
        <f>'3 Расходы'!AK14</f>
        <v>129600</v>
      </c>
      <c r="AP38" s="110">
        <f>'3 Расходы'!AL14</f>
        <v>129600</v>
      </c>
      <c r="AQ38" s="110">
        <f>'3 Расходы'!AM14</f>
        <v>129600</v>
      </c>
      <c r="AR38" s="110">
        <f>'3 Расходы'!AN14</f>
        <v>129600</v>
      </c>
      <c r="AS38" s="111">
        <f>'3 Расходы'!AO14</f>
        <v>129600</v>
      </c>
    </row>
    <row r="39" ht="15.75" customHeight="1">
      <c r="A39" s="86"/>
      <c r="B39" s="104"/>
      <c r="C39" s="112" t="str">
        <f>'3 Расходы'!B15</f>
        <v>Налоги по Зарплате</v>
      </c>
      <c r="D39" s="106">
        <f t="shared" si="18"/>
        <v>0.02101704619</v>
      </c>
      <c r="E39" s="108">
        <f t="shared" si="19"/>
        <v>7202754</v>
      </c>
      <c r="F39" s="108">
        <f t="shared" si="20"/>
        <v>2110914</v>
      </c>
      <c r="G39" s="108">
        <f t="shared" si="21"/>
        <v>2388360</v>
      </c>
      <c r="H39" s="108">
        <f t="shared" si="22"/>
        <v>2703480</v>
      </c>
      <c r="I39" s="109"/>
      <c r="J39" s="109">
        <f>'3 Расходы'!F15</f>
        <v>175909.5</v>
      </c>
      <c r="K39" s="110">
        <f>'3 Расходы'!G15</f>
        <v>175909.5</v>
      </c>
      <c r="L39" s="110">
        <f>'3 Расходы'!H15</f>
        <v>175909.5</v>
      </c>
      <c r="M39" s="110">
        <f>'3 Расходы'!I15</f>
        <v>175909.5</v>
      </c>
      <c r="N39" s="110">
        <f>'3 Расходы'!J15</f>
        <v>175909.5</v>
      </c>
      <c r="O39" s="110">
        <f>'3 Расходы'!K15</f>
        <v>175909.5</v>
      </c>
      <c r="P39" s="110">
        <f>'3 Расходы'!L15</f>
        <v>175909.5</v>
      </c>
      <c r="Q39" s="110">
        <f>'3 Расходы'!M15</f>
        <v>175909.5</v>
      </c>
      <c r="R39" s="110">
        <f>'3 Расходы'!N15</f>
        <v>175909.5</v>
      </c>
      <c r="S39" s="110">
        <f>'3 Расходы'!O15</f>
        <v>175909.5</v>
      </c>
      <c r="T39" s="110">
        <f>'3 Расходы'!P15</f>
        <v>175909.5</v>
      </c>
      <c r="U39" s="110">
        <f>'3 Расходы'!Q15</f>
        <v>175909.5</v>
      </c>
      <c r="V39" s="109">
        <f>'3 Расходы'!R15</f>
        <v>199030</v>
      </c>
      <c r="W39" s="110">
        <f>'3 Расходы'!S15</f>
        <v>199030</v>
      </c>
      <c r="X39" s="110">
        <f>'3 Расходы'!T15</f>
        <v>199030</v>
      </c>
      <c r="Y39" s="110">
        <f>'3 Расходы'!U15</f>
        <v>199030</v>
      </c>
      <c r="Z39" s="110">
        <f>'3 Расходы'!V15</f>
        <v>199030</v>
      </c>
      <c r="AA39" s="110">
        <f>'3 Расходы'!W15</f>
        <v>199030</v>
      </c>
      <c r="AB39" s="110">
        <f>'3 Расходы'!X15</f>
        <v>199030</v>
      </c>
      <c r="AC39" s="110">
        <f>'3 Расходы'!Y15</f>
        <v>199030</v>
      </c>
      <c r="AD39" s="110">
        <f>'3 Расходы'!Z15</f>
        <v>199030</v>
      </c>
      <c r="AE39" s="110">
        <f>'3 Расходы'!AA15</f>
        <v>199030</v>
      </c>
      <c r="AF39" s="110">
        <f>'3 Расходы'!AB15</f>
        <v>199030</v>
      </c>
      <c r="AG39" s="110">
        <f>'3 Расходы'!AC15</f>
        <v>199030</v>
      </c>
      <c r="AH39" s="109">
        <f>'3 Расходы'!AD15</f>
        <v>225290</v>
      </c>
      <c r="AI39" s="110">
        <f>'3 Расходы'!AE15</f>
        <v>225290</v>
      </c>
      <c r="AJ39" s="110">
        <f>'3 Расходы'!AF15</f>
        <v>225290</v>
      </c>
      <c r="AK39" s="110">
        <f>'3 Расходы'!AG15</f>
        <v>225290</v>
      </c>
      <c r="AL39" s="110">
        <f>'3 Расходы'!AH15</f>
        <v>225290</v>
      </c>
      <c r="AM39" s="110">
        <f>'3 Расходы'!AI15</f>
        <v>225290</v>
      </c>
      <c r="AN39" s="110">
        <f>'3 Расходы'!AJ15</f>
        <v>225290</v>
      </c>
      <c r="AO39" s="110">
        <f>'3 Расходы'!AK15</f>
        <v>225290</v>
      </c>
      <c r="AP39" s="110">
        <f>'3 Расходы'!AL15</f>
        <v>225290</v>
      </c>
      <c r="AQ39" s="110">
        <f>'3 Расходы'!AM15</f>
        <v>225290</v>
      </c>
      <c r="AR39" s="110">
        <f>'3 Расходы'!AN15</f>
        <v>225290</v>
      </c>
      <c r="AS39" s="111">
        <f>'3 Расходы'!AO15</f>
        <v>225290</v>
      </c>
    </row>
    <row r="40" ht="15.75" customHeight="1">
      <c r="A40" s="86"/>
      <c r="B40" s="104"/>
      <c r="C40" s="112" t="str">
        <f>'3 Расходы'!B16</f>
        <v>Налоги на прибыль</v>
      </c>
      <c r="D40" s="106">
        <f t="shared" si="18"/>
        <v>0.02231805541</v>
      </c>
      <c r="E40" s="108">
        <f t="shared" si="19"/>
        <v>7648623</v>
      </c>
      <c r="F40" s="108">
        <f t="shared" si="20"/>
        <v>0</v>
      </c>
      <c r="G40" s="108">
        <f t="shared" si="21"/>
        <v>3398211</v>
      </c>
      <c r="H40" s="108">
        <f t="shared" si="22"/>
        <v>4250412</v>
      </c>
      <c r="I40" s="109"/>
      <c r="J40" s="109">
        <f>'3 Расходы'!F16</f>
        <v>0</v>
      </c>
      <c r="K40" s="110">
        <f>'3 Расходы'!G16</f>
        <v>0</v>
      </c>
      <c r="L40" s="110">
        <f>'3 Расходы'!H16</f>
        <v>0</v>
      </c>
      <c r="M40" s="110">
        <f>'3 Расходы'!I16</f>
        <v>0</v>
      </c>
      <c r="N40" s="110">
        <f>'3 Расходы'!J16</f>
        <v>0</v>
      </c>
      <c r="O40" s="110">
        <f>'3 Расходы'!K16</f>
        <v>0</v>
      </c>
      <c r="P40" s="110">
        <f>'3 Расходы'!L16</f>
        <v>0</v>
      </c>
      <c r="Q40" s="110">
        <f>'3 Расходы'!M16</f>
        <v>0</v>
      </c>
      <c r="R40" s="110">
        <f>'3 Расходы'!N16</f>
        <v>0</v>
      </c>
      <c r="S40" s="110">
        <f>'3 Расходы'!O16</f>
        <v>0</v>
      </c>
      <c r="T40" s="110">
        <f>'3 Расходы'!P16</f>
        <v>0</v>
      </c>
      <c r="U40" s="110">
        <f>'3 Расходы'!Q16</f>
        <v>0</v>
      </c>
      <c r="V40" s="109">
        <f>'3 Расходы'!R16</f>
        <v>283184.25</v>
      </c>
      <c r="W40" s="110">
        <f>'3 Расходы'!S16</f>
        <v>283184.25</v>
      </c>
      <c r="X40" s="110">
        <f>'3 Расходы'!T16</f>
        <v>283184.25</v>
      </c>
      <c r="Y40" s="110">
        <f>'3 Расходы'!U16</f>
        <v>283184.25</v>
      </c>
      <c r="Z40" s="110">
        <f>'3 Расходы'!V16</f>
        <v>283184.25</v>
      </c>
      <c r="AA40" s="110">
        <f>'3 Расходы'!W16</f>
        <v>283184.25</v>
      </c>
      <c r="AB40" s="110">
        <f>'3 Расходы'!X16</f>
        <v>283184.25</v>
      </c>
      <c r="AC40" s="110">
        <f>'3 Расходы'!Y16</f>
        <v>283184.25</v>
      </c>
      <c r="AD40" s="110">
        <f>'3 Расходы'!Z16</f>
        <v>283184.25</v>
      </c>
      <c r="AE40" s="110">
        <f>'3 Расходы'!AA16</f>
        <v>283184.25</v>
      </c>
      <c r="AF40" s="110">
        <f>'3 Расходы'!AB16</f>
        <v>283184.25</v>
      </c>
      <c r="AG40" s="110">
        <f>'3 Расходы'!AC16</f>
        <v>283184.25</v>
      </c>
      <c r="AH40" s="109">
        <f>'3 Расходы'!AD16</f>
        <v>354201</v>
      </c>
      <c r="AI40" s="110">
        <f>'3 Расходы'!AE16</f>
        <v>354201</v>
      </c>
      <c r="AJ40" s="110">
        <f>'3 Расходы'!AF16</f>
        <v>354201</v>
      </c>
      <c r="AK40" s="110">
        <f>'3 Расходы'!AG16</f>
        <v>354201</v>
      </c>
      <c r="AL40" s="110">
        <f>'3 Расходы'!AH16</f>
        <v>354201</v>
      </c>
      <c r="AM40" s="110">
        <f>'3 Расходы'!AI16</f>
        <v>354201</v>
      </c>
      <c r="AN40" s="110">
        <f>'3 Расходы'!AJ16</f>
        <v>354201</v>
      </c>
      <c r="AO40" s="110">
        <f>'3 Расходы'!AK16</f>
        <v>354201</v>
      </c>
      <c r="AP40" s="110">
        <f>'3 Расходы'!AL16</f>
        <v>354201</v>
      </c>
      <c r="AQ40" s="110">
        <f>'3 Расходы'!AM16</f>
        <v>354201</v>
      </c>
      <c r="AR40" s="110">
        <f>'3 Расходы'!AN16</f>
        <v>354201</v>
      </c>
      <c r="AS40" s="111">
        <f>'3 Расходы'!AO16</f>
        <v>354201</v>
      </c>
    </row>
    <row r="41" ht="15.75" customHeight="1">
      <c r="A41" s="86"/>
      <c r="B41" s="104"/>
      <c r="C41" s="112" t="str">
        <f>'3 Расходы'!B17</f>
        <v>Аренда офиса</v>
      </c>
      <c r="D41" s="106">
        <f t="shared" si="18"/>
        <v>0.01733243345</v>
      </c>
      <c r="E41" s="108">
        <f t="shared" si="19"/>
        <v>5940000</v>
      </c>
      <c r="F41" s="108">
        <f t="shared" si="20"/>
        <v>1800000</v>
      </c>
      <c r="G41" s="108">
        <f t="shared" si="21"/>
        <v>1980000</v>
      </c>
      <c r="H41" s="108">
        <f t="shared" si="22"/>
        <v>2160000</v>
      </c>
      <c r="I41" s="109"/>
      <c r="J41" s="109">
        <f>'3 Расходы'!F17</f>
        <v>150000</v>
      </c>
      <c r="K41" s="110">
        <f>'3 Расходы'!G17</f>
        <v>150000</v>
      </c>
      <c r="L41" s="110">
        <f>'3 Расходы'!H17</f>
        <v>150000</v>
      </c>
      <c r="M41" s="110">
        <f>'3 Расходы'!I17</f>
        <v>150000</v>
      </c>
      <c r="N41" s="110">
        <f>'3 Расходы'!J17</f>
        <v>150000</v>
      </c>
      <c r="O41" s="110">
        <f>'3 Расходы'!K17</f>
        <v>150000</v>
      </c>
      <c r="P41" s="110">
        <f>'3 Расходы'!L17</f>
        <v>150000</v>
      </c>
      <c r="Q41" s="110">
        <f>'3 Расходы'!M17</f>
        <v>150000</v>
      </c>
      <c r="R41" s="110">
        <f>'3 Расходы'!N17</f>
        <v>150000</v>
      </c>
      <c r="S41" s="110">
        <f>'3 Расходы'!O17</f>
        <v>150000</v>
      </c>
      <c r="T41" s="110">
        <f>'3 Расходы'!P17</f>
        <v>150000</v>
      </c>
      <c r="U41" s="110">
        <f>'3 Расходы'!Q17</f>
        <v>150000</v>
      </c>
      <c r="V41" s="109">
        <f>'3 Расходы'!R17</f>
        <v>165000</v>
      </c>
      <c r="W41" s="110">
        <f>'3 Расходы'!S17</f>
        <v>165000</v>
      </c>
      <c r="X41" s="110">
        <f>'3 Расходы'!T17</f>
        <v>165000</v>
      </c>
      <c r="Y41" s="110">
        <f>'3 Расходы'!U17</f>
        <v>165000</v>
      </c>
      <c r="Z41" s="110">
        <f>'3 Расходы'!V17</f>
        <v>165000</v>
      </c>
      <c r="AA41" s="110">
        <f>'3 Расходы'!W17</f>
        <v>165000</v>
      </c>
      <c r="AB41" s="110">
        <f>'3 Расходы'!X17</f>
        <v>165000</v>
      </c>
      <c r="AC41" s="110">
        <f>'3 Расходы'!Y17</f>
        <v>165000</v>
      </c>
      <c r="AD41" s="110">
        <f>'3 Расходы'!Z17</f>
        <v>165000</v>
      </c>
      <c r="AE41" s="110">
        <f>'3 Расходы'!AA17</f>
        <v>165000</v>
      </c>
      <c r="AF41" s="110">
        <f>'3 Расходы'!AB17</f>
        <v>165000</v>
      </c>
      <c r="AG41" s="110">
        <f>'3 Расходы'!AC17</f>
        <v>165000</v>
      </c>
      <c r="AH41" s="109">
        <f>'3 Расходы'!AD17</f>
        <v>180000</v>
      </c>
      <c r="AI41" s="110">
        <f>'3 Расходы'!AE17</f>
        <v>180000</v>
      </c>
      <c r="AJ41" s="110">
        <f>'3 Расходы'!AF17</f>
        <v>180000</v>
      </c>
      <c r="AK41" s="110">
        <f>'3 Расходы'!AG17</f>
        <v>180000</v>
      </c>
      <c r="AL41" s="110">
        <f>'3 Расходы'!AH17</f>
        <v>180000</v>
      </c>
      <c r="AM41" s="110">
        <f>'3 Расходы'!AI17</f>
        <v>180000</v>
      </c>
      <c r="AN41" s="110">
        <f>'3 Расходы'!AJ17</f>
        <v>180000</v>
      </c>
      <c r="AO41" s="110">
        <f>'3 Расходы'!AK17</f>
        <v>180000</v>
      </c>
      <c r="AP41" s="110">
        <f>'3 Расходы'!AL17</f>
        <v>180000</v>
      </c>
      <c r="AQ41" s="110">
        <f>'3 Расходы'!AM17</f>
        <v>180000</v>
      </c>
      <c r="AR41" s="110">
        <f>'3 Расходы'!AN17</f>
        <v>180000</v>
      </c>
      <c r="AS41" s="111">
        <f>'3 Расходы'!AO17</f>
        <v>180000</v>
      </c>
    </row>
    <row r="42" ht="15.75" customHeight="1">
      <c r="A42" s="86"/>
      <c r="B42" s="104"/>
      <c r="C42" s="112" t="str">
        <f>'3 Расходы'!B18</f>
        <v>Расходы 5</v>
      </c>
      <c r="D42" s="106">
        <f t="shared" si="18"/>
        <v>0</v>
      </c>
      <c r="E42" s="108">
        <f t="shared" si="19"/>
        <v>0</v>
      </c>
      <c r="F42" s="108">
        <f t="shared" si="20"/>
        <v>0</v>
      </c>
      <c r="G42" s="108">
        <f t="shared" si="21"/>
        <v>0</v>
      </c>
      <c r="H42" s="108">
        <f t="shared" si="22"/>
        <v>0</v>
      </c>
      <c r="I42" s="109"/>
      <c r="J42" s="109">
        <f>'3 Расходы'!F18</f>
        <v>0</v>
      </c>
      <c r="K42" s="110">
        <f>'3 Расходы'!G18</f>
        <v>0</v>
      </c>
      <c r="L42" s="110">
        <f>'3 Расходы'!H18</f>
        <v>0</v>
      </c>
      <c r="M42" s="110">
        <f>'3 Расходы'!I18</f>
        <v>0</v>
      </c>
      <c r="N42" s="110">
        <f>'3 Расходы'!J18</f>
        <v>0</v>
      </c>
      <c r="O42" s="110">
        <f>'3 Расходы'!K18</f>
        <v>0</v>
      </c>
      <c r="P42" s="110">
        <f>'3 Расходы'!L18</f>
        <v>0</v>
      </c>
      <c r="Q42" s="110">
        <f>'3 Расходы'!M18</f>
        <v>0</v>
      </c>
      <c r="R42" s="110">
        <f>'3 Расходы'!N18</f>
        <v>0</v>
      </c>
      <c r="S42" s="110">
        <f>'3 Расходы'!O18</f>
        <v>0</v>
      </c>
      <c r="T42" s="110">
        <f>'3 Расходы'!P18</f>
        <v>0</v>
      </c>
      <c r="U42" s="110">
        <f>'3 Расходы'!Q18</f>
        <v>0</v>
      </c>
      <c r="V42" s="109">
        <f>'3 Расходы'!R18</f>
        <v>0</v>
      </c>
      <c r="W42" s="110">
        <f>'3 Расходы'!S18</f>
        <v>0</v>
      </c>
      <c r="X42" s="110">
        <f>'3 Расходы'!T18</f>
        <v>0</v>
      </c>
      <c r="Y42" s="110">
        <f>'3 Расходы'!U18</f>
        <v>0</v>
      </c>
      <c r="Z42" s="110">
        <f>'3 Расходы'!V18</f>
        <v>0</v>
      </c>
      <c r="AA42" s="110">
        <f>'3 Расходы'!W18</f>
        <v>0</v>
      </c>
      <c r="AB42" s="110">
        <f>'3 Расходы'!X18</f>
        <v>0</v>
      </c>
      <c r="AC42" s="110">
        <f>'3 Расходы'!Y18</f>
        <v>0</v>
      </c>
      <c r="AD42" s="110">
        <f>'3 Расходы'!Z18</f>
        <v>0</v>
      </c>
      <c r="AE42" s="110">
        <f>'3 Расходы'!AA18</f>
        <v>0</v>
      </c>
      <c r="AF42" s="110">
        <f>'3 Расходы'!AB18</f>
        <v>0</v>
      </c>
      <c r="AG42" s="110">
        <f>'3 Расходы'!AC18</f>
        <v>0</v>
      </c>
      <c r="AH42" s="109">
        <f>'3 Расходы'!AD18</f>
        <v>0</v>
      </c>
      <c r="AI42" s="110">
        <f>'3 Расходы'!AE18</f>
        <v>0</v>
      </c>
      <c r="AJ42" s="110">
        <f>'3 Расходы'!AF18</f>
        <v>0</v>
      </c>
      <c r="AK42" s="110">
        <f>'3 Расходы'!AG18</f>
        <v>0</v>
      </c>
      <c r="AL42" s="110">
        <f>'3 Расходы'!AH18</f>
        <v>0</v>
      </c>
      <c r="AM42" s="110">
        <f>'3 Расходы'!AI18</f>
        <v>0</v>
      </c>
      <c r="AN42" s="110">
        <f>'3 Расходы'!AJ18</f>
        <v>0</v>
      </c>
      <c r="AO42" s="110">
        <f>'3 Расходы'!AK18</f>
        <v>0</v>
      </c>
      <c r="AP42" s="110">
        <f>'3 Расходы'!AL18</f>
        <v>0</v>
      </c>
      <c r="AQ42" s="110">
        <f>'3 Расходы'!AM18</f>
        <v>0</v>
      </c>
      <c r="AR42" s="110">
        <f>'3 Расходы'!AN18</f>
        <v>0</v>
      </c>
      <c r="AS42" s="111">
        <f>'3 Расходы'!AO18</f>
        <v>0</v>
      </c>
    </row>
    <row r="43" ht="15.75" customHeight="1">
      <c r="A43" s="86"/>
      <c r="B43" s="104"/>
      <c r="C43" s="112" t="str">
        <f>'3 Расходы'!B19</f>
        <v>Расходы 6</v>
      </c>
      <c r="D43" s="106">
        <f t="shared" si="18"/>
        <v>0</v>
      </c>
      <c r="E43" s="108">
        <f t="shared" si="19"/>
        <v>0</v>
      </c>
      <c r="F43" s="108">
        <f t="shared" si="20"/>
        <v>0</v>
      </c>
      <c r="G43" s="108">
        <f t="shared" si="21"/>
        <v>0</v>
      </c>
      <c r="H43" s="108">
        <f t="shared" si="22"/>
        <v>0</v>
      </c>
      <c r="I43" s="109"/>
      <c r="J43" s="109">
        <f>'3 Расходы'!F19</f>
        <v>0</v>
      </c>
      <c r="K43" s="110">
        <f>'3 Расходы'!G19</f>
        <v>0</v>
      </c>
      <c r="L43" s="110">
        <f>'3 Расходы'!H19</f>
        <v>0</v>
      </c>
      <c r="M43" s="110">
        <f>'3 Расходы'!I19</f>
        <v>0</v>
      </c>
      <c r="N43" s="110">
        <f>'3 Расходы'!J19</f>
        <v>0</v>
      </c>
      <c r="O43" s="110">
        <f>'3 Расходы'!K19</f>
        <v>0</v>
      </c>
      <c r="P43" s="110">
        <f>'3 Расходы'!L19</f>
        <v>0</v>
      </c>
      <c r="Q43" s="110">
        <f>'3 Расходы'!M19</f>
        <v>0</v>
      </c>
      <c r="R43" s="110">
        <f>'3 Расходы'!N19</f>
        <v>0</v>
      </c>
      <c r="S43" s="110">
        <f>'3 Расходы'!O19</f>
        <v>0</v>
      </c>
      <c r="T43" s="110">
        <f>'3 Расходы'!P19</f>
        <v>0</v>
      </c>
      <c r="U43" s="110">
        <f>'3 Расходы'!Q19</f>
        <v>0</v>
      </c>
      <c r="V43" s="109">
        <f>'3 Расходы'!R19</f>
        <v>0</v>
      </c>
      <c r="W43" s="110">
        <f>'3 Расходы'!S19</f>
        <v>0</v>
      </c>
      <c r="X43" s="110">
        <f>'3 Расходы'!T19</f>
        <v>0</v>
      </c>
      <c r="Y43" s="110">
        <f>'3 Расходы'!U19</f>
        <v>0</v>
      </c>
      <c r="Z43" s="110">
        <f>'3 Расходы'!V19</f>
        <v>0</v>
      </c>
      <c r="AA43" s="110">
        <f>'3 Расходы'!W19</f>
        <v>0</v>
      </c>
      <c r="AB43" s="110">
        <f>'3 Расходы'!X19</f>
        <v>0</v>
      </c>
      <c r="AC43" s="110">
        <f>'3 Расходы'!Y19</f>
        <v>0</v>
      </c>
      <c r="AD43" s="110">
        <f>'3 Расходы'!Z19</f>
        <v>0</v>
      </c>
      <c r="AE43" s="110">
        <f>'3 Расходы'!AA19</f>
        <v>0</v>
      </c>
      <c r="AF43" s="110">
        <f>'3 Расходы'!AB19</f>
        <v>0</v>
      </c>
      <c r="AG43" s="110">
        <f>'3 Расходы'!AC19</f>
        <v>0</v>
      </c>
      <c r="AH43" s="109">
        <f>'3 Расходы'!AD19</f>
        <v>0</v>
      </c>
      <c r="AI43" s="110">
        <f>'3 Расходы'!AE19</f>
        <v>0</v>
      </c>
      <c r="AJ43" s="110">
        <f>'3 Расходы'!AF19</f>
        <v>0</v>
      </c>
      <c r="AK43" s="110">
        <f>'3 Расходы'!AG19</f>
        <v>0</v>
      </c>
      <c r="AL43" s="110">
        <f>'3 Расходы'!AH19</f>
        <v>0</v>
      </c>
      <c r="AM43" s="110">
        <f>'3 Расходы'!AI19</f>
        <v>0</v>
      </c>
      <c r="AN43" s="110">
        <f>'3 Расходы'!AJ19</f>
        <v>0</v>
      </c>
      <c r="AO43" s="110">
        <f>'3 Расходы'!AK19</f>
        <v>0</v>
      </c>
      <c r="AP43" s="110">
        <f>'3 Расходы'!AL19</f>
        <v>0</v>
      </c>
      <c r="AQ43" s="110">
        <f>'3 Расходы'!AM19</f>
        <v>0</v>
      </c>
      <c r="AR43" s="110">
        <f>'3 Расходы'!AN19</f>
        <v>0</v>
      </c>
      <c r="AS43" s="111">
        <f>'3 Расходы'!AO19</f>
        <v>0</v>
      </c>
    </row>
    <row r="44" ht="15.75" customHeight="1">
      <c r="A44" s="86"/>
      <c r="B44" s="104"/>
      <c r="C44" s="112" t="str">
        <f>'3 Расходы'!B20</f>
        <v>Расходы 7</v>
      </c>
      <c r="D44" s="106">
        <f t="shared" si="18"/>
        <v>0</v>
      </c>
      <c r="E44" s="108">
        <f t="shared" si="19"/>
        <v>0</v>
      </c>
      <c r="F44" s="108">
        <f t="shared" si="20"/>
        <v>0</v>
      </c>
      <c r="G44" s="108">
        <f t="shared" si="21"/>
        <v>0</v>
      </c>
      <c r="H44" s="108">
        <f t="shared" si="22"/>
        <v>0</v>
      </c>
      <c r="I44" s="109"/>
      <c r="J44" s="109">
        <f>'3 Расходы'!F20</f>
        <v>0</v>
      </c>
      <c r="K44" s="110">
        <f>'3 Расходы'!G20</f>
        <v>0</v>
      </c>
      <c r="L44" s="110">
        <f>'3 Расходы'!H20</f>
        <v>0</v>
      </c>
      <c r="M44" s="110">
        <f>'3 Расходы'!I20</f>
        <v>0</v>
      </c>
      <c r="N44" s="110">
        <f>'3 Расходы'!J20</f>
        <v>0</v>
      </c>
      <c r="O44" s="110">
        <f>'3 Расходы'!K20</f>
        <v>0</v>
      </c>
      <c r="P44" s="110">
        <f>'3 Расходы'!L20</f>
        <v>0</v>
      </c>
      <c r="Q44" s="110">
        <f>'3 Расходы'!M20</f>
        <v>0</v>
      </c>
      <c r="R44" s="110">
        <f>'3 Расходы'!N20</f>
        <v>0</v>
      </c>
      <c r="S44" s="110">
        <f>'3 Расходы'!O20</f>
        <v>0</v>
      </c>
      <c r="T44" s="110">
        <f>'3 Расходы'!P20</f>
        <v>0</v>
      </c>
      <c r="U44" s="110">
        <f>'3 Расходы'!Q20</f>
        <v>0</v>
      </c>
      <c r="V44" s="109">
        <f>'3 Расходы'!R20</f>
        <v>0</v>
      </c>
      <c r="W44" s="110">
        <f>'3 Расходы'!S20</f>
        <v>0</v>
      </c>
      <c r="X44" s="110">
        <f>'3 Расходы'!T20</f>
        <v>0</v>
      </c>
      <c r="Y44" s="110">
        <f>'3 Расходы'!U20</f>
        <v>0</v>
      </c>
      <c r="Z44" s="110">
        <f>'3 Расходы'!V20</f>
        <v>0</v>
      </c>
      <c r="AA44" s="110">
        <f>'3 Расходы'!W20</f>
        <v>0</v>
      </c>
      <c r="AB44" s="110">
        <f>'3 Расходы'!X20</f>
        <v>0</v>
      </c>
      <c r="AC44" s="110">
        <f>'3 Расходы'!Y20</f>
        <v>0</v>
      </c>
      <c r="AD44" s="110">
        <f>'3 Расходы'!Z20</f>
        <v>0</v>
      </c>
      <c r="AE44" s="110">
        <f>'3 Расходы'!AA20</f>
        <v>0</v>
      </c>
      <c r="AF44" s="110">
        <f>'3 Расходы'!AB20</f>
        <v>0</v>
      </c>
      <c r="AG44" s="110">
        <f>'3 Расходы'!AC20</f>
        <v>0</v>
      </c>
      <c r="AH44" s="109">
        <f>'3 Расходы'!AD20</f>
        <v>0</v>
      </c>
      <c r="AI44" s="110">
        <f>'3 Расходы'!AE20</f>
        <v>0</v>
      </c>
      <c r="AJ44" s="110">
        <f>'3 Расходы'!AF20</f>
        <v>0</v>
      </c>
      <c r="AK44" s="110">
        <f>'3 Расходы'!AG20</f>
        <v>0</v>
      </c>
      <c r="AL44" s="110">
        <f>'3 Расходы'!AH20</f>
        <v>0</v>
      </c>
      <c r="AM44" s="110">
        <f>'3 Расходы'!AI20</f>
        <v>0</v>
      </c>
      <c r="AN44" s="110">
        <f>'3 Расходы'!AJ20</f>
        <v>0</v>
      </c>
      <c r="AO44" s="110">
        <f>'3 Расходы'!AK20</f>
        <v>0</v>
      </c>
      <c r="AP44" s="110">
        <f>'3 Расходы'!AL20</f>
        <v>0</v>
      </c>
      <c r="AQ44" s="110">
        <f>'3 Расходы'!AM20</f>
        <v>0</v>
      </c>
      <c r="AR44" s="110">
        <f>'3 Расходы'!AN20</f>
        <v>0</v>
      </c>
      <c r="AS44" s="111">
        <f>'3 Расходы'!AO20</f>
        <v>0</v>
      </c>
    </row>
    <row r="45" ht="15.75" customHeight="1">
      <c r="A45" s="86"/>
      <c r="B45" s="104"/>
      <c r="C45" s="112" t="str">
        <f>'3 Расходы'!B21</f>
        <v>Расходы 8</v>
      </c>
      <c r="D45" s="106">
        <f t="shared" si="18"/>
        <v>0</v>
      </c>
      <c r="E45" s="108">
        <f t="shared" si="19"/>
        <v>0</v>
      </c>
      <c r="F45" s="108">
        <f t="shared" si="20"/>
        <v>0</v>
      </c>
      <c r="G45" s="108">
        <f t="shared" si="21"/>
        <v>0</v>
      </c>
      <c r="H45" s="108">
        <f t="shared" si="22"/>
        <v>0</v>
      </c>
      <c r="I45" s="109"/>
      <c r="J45" s="109">
        <f>'3 Расходы'!F21</f>
        <v>0</v>
      </c>
      <c r="K45" s="110">
        <f>'3 Расходы'!G21</f>
        <v>0</v>
      </c>
      <c r="L45" s="110">
        <f>'3 Расходы'!H21</f>
        <v>0</v>
      </c>
      <c r="M45" s="110">
        <f>'3 Расходы'!I21</f>
        <v>0</v>
      </c>
      <c r="N45" s="110">
        <f>'3 Расходы'!J21</f>
        <v>0</v>
      </c>
      <c r="O45" s="110">
        <f>'3 Расходы'!K21</f>
        <v>0</v>
      </c>
      <c r="P45" s="110">
        <f>'3 Расходы'!L21</f>
        <v>0</v>
      </c>
      <c r="Q45" s="110">
        <f>'3 Расходы'!M21</f>
        <v>0</v>
      </c>
      <c r="R45" s="110">
        <f>'3 Расходы'!N21</f>
        <v>0</v>
      </c>
      <c r="S45" s="110">
        <f>'3 Расходы'!O21</f>
        <v>0</v>
      </c>
      <c r="T45" s="110">
        <f>'3 Расходы'!P21</f>
        <v>0</v>
      </c>
      <c r="U45" s="110">
        <f>'3 Расходы'!Q21</f>
        <v>0</v>
      </c>
      <c r="V45" s="109">
        <f>'3 Расходы'!R21</f>
        <v>0</v>
      </c>
      <c r="W45" s="110">
        <f>'3 Расходы'!S21</f>
        <v>0</v>
      </c>
      <c r="X45" s="110">
        <f>'3 Расходы'!T21</f>
        <v>0</v>
      </c>
      <c r="Y45" s="110">
        <f>'3 Расходы'!U21</f>
        <v>0</v>
      </c>
      <c r="Z45" s="110">
        <f>'3 Расходы'!V21</f>
        <v>0</v>
      </c>
      <c r="AA45" s="110">
        <f>'3 Расходы'!W21</f>
        <v>0</v>
      </c>
      <c r="AB45" s="110">
        <f>'3 Расходы'!X21</f>
        <v>0</v>
      </c>
      <c r="AC45" s="110">
        <f>'3 Расходы'!Y21</f>
        <v>0</v>
      </c>
      <c r="AD45" s="110">
        <f>'3 Расходы'!Z21</f>
        <v>0</v>
      </c>
      <c r="AE45" s="110">
        <f>'3 Расходы'!AA21</f>
        <v>0</v>
      </c>
      <c r="AF45" s="110">
        <f>'3 Расходы'!AB21</f>
        <v>0</v>
      </c>
      <c r="AG45" s="110">
        <f>'3 Расходы'!AC21</f>
        <v>0</v>
      </c>
      <c r="AH45" s="109">
        <f>'3 Расходы'!AD21</f>
        <v>0</v>
      </c>
      <c r="AI45" s="110">
        <f>'3 Расходы'!AE21</f>
        <v>0</v>
      </c>
      <c r="AJ45" s="110">
        <f>'3 Расходы'!AF21</f>
        <v>0</v>
      </c>
      <c r="AK45" s="110">
        <f>'3 Расходы'!AG21</f>
        <v>0</v>
      </c>
      <c r="AL45" s="110">
        <f>'3 Расходы'!AH21</f>
        <v>0</v>
      </c>
      <c r="AM45" s="110">
        <f>'3 Расходы'!AI21</f>
        <v>0</v>
      </c>
      <c r="AN45" s="110">
        <f>'3 Расходы'!AJ21</f>
        <v>0</v>
      </c>
      <c r="AO45" s="110">
        <f>'3 Расходы'!AK21</f>
        <v>0</v>
      </c>
      <c r="AP45" s="110">
        <f>'3 Расходы'!AL21</f>
        <v>0</v>
      </c>
      <c r="AQ45" s="110">
        <f>'3 Расходы'!AM21</f>
        <v>0</v>
      </c>
      <c r="AR45" s="110">
        <f>'3 Расходы'!AN21</f>
        <v>0</v>
      </c>
      <c r="AS45" s="111">
        <f>'3 Расходы'!AO21</f>
        <v>0</v>
      </c>
    </row>
    <row r="46" ht="15.75" customHeight="1">
      <c r="A46" s="86"/>
      <c r="B46" s="104"/>
      <c r="C46" s="112" t="str">
        <f>'3 Расходы'!B22</f>
        <v>Расходы 9</v>
      </c>
      <c r="D46" s="106">
        <f t="shared" si="18"/>
        <v>0</v>
      </c>
      <c r="E46" s="108">
        <f t="shared" si="19"/>
        <v>0</v>
      </c>
      <c r="F46" s="108">
        <f t="shared" si="20"/>
        <v>0</v>
      </c>
      <c r="G46" s="108">
        <f t="shared" si="21"/>
        <v>0</v>
      </c>
      <c r="H46" s="108">
        <f t="shared" si="22"/>
        <v>0</v>
      </c>
      <c r="I46" s="109"/>
      <c r="J46" s="109">
        <f>'3 Расходы'!F22</f>
        <v>0</v>
      </c>
      <c r="K46" s="110">
        <f>'3 Расходы'!G22</f>
        <v>0</v>
      </c>
      <c r="L46" s="110">
        <f>'3 Расходы'!H22</f>
        <v>0</v>
      </c>
      <c r="M46" s="110">
        <f>'3 Расходы'!I22</f>
        <v>0</v>
      </c>
      <c r="N46" s="110">
        <f>'3 Расходы'!J22</f>
        <v>0</v>
      </c>
      <c r="O46" s="110">
        <f>'3 Расходы'!K22</f>
        <v>0</v>
      </c>
      <c r="P46" s="110">
        <f>'3 Расходы'!L22</f>
        <v>0</v>
      </c>
      <c r="Q46" s="110">
        <f>'3 Расходы'!M22</f>
        <v>0</v>
      </c>
      <c r="R46" s="110">
        <f>'3 Расходы'!N22</f>
        <v>0</v>
      </c>
      <c r="S46" s="110">
        <f>'3 Расходы'!O22</f>
        <v>0</v>
      </c>
      <c r="T46" s="110">
        <f>'3 Расходы'!P22</f>
        <v>0</v>
      </c>
      <c r="U46" s="110">
        <f>'3 Расходы'!Q22</f>
        <v>0</v>
      </c>
      <c r="V46" s="109">
        <f>'3 Расходы'!R22</f>
        <v>0</v>
      </c>
      <c r="W46" s="110">
        <f>'3 Расходы'!S22</f>
        <v>0</v>
      </c>
      <c r="X46" s="110">
        <f>'3 Расходы'!T22</f>
        <v>0</v>
      </c>
      <c r="Y46" s="110">
        <f>'3 Расходы'!U22</f>
        <v>0</v>
      </c>
      <c r="Z46" s="110">
        <f>'3 Расходы'!V22</f>
        <v>0</v>
      </c>
      <c r="AA46" s="110">
        <f>'3 Расходы'!W22</f>
        <v>0</v>
      </c>
      <c r="AB46" s="110">
        <f>'3 Расходы'!X22</f>
        <v>0</v>
      </c>
      <c r="AC46" s="110">
        <f>'3 Расходы'!Y22</f>
        <v>0</v>
      </c>
      <c r="AD46" s="110">
        <f>'3 Расходы'!Z22</f>
        <v>0</v>
      </c>
      <c r="AE46" s="110">
        <f>'3 Расходы'!AA22</f>
        <v>0</v>
      </c>
      <c r="AF46" s="110">
        <f>'3 Расходы'!AB22</f>
        <v>0</v>
      </c>
      <c r="AG46" s="110">
        <f>'3 Расходы'!AC22</f>
        <v>0</v>
      </c>
      <c r="AH46" s="109">
        <f>'3 Расходы'!AD22</f>
        <v>0</v>
      </c>
      <c r="AI46" s="110">
        <f>'3 Расходы'!AE22</f>
        <v>0</v>
      </c>
      <c r="AJ46" s="110">
        <f>'3 Расходы'!AF22</f>
        <v>0</v>
      </c>
      <c r="AK46" s="110">
        <f>'3 Расходы'!AG22</f>
        <v>0</v>
      </c>
      <c r="AL46" s="110">
        <f>'3 Расходы'!AH22</f>
        <v>0</v>
      </c>
      <c r="AM46" s="110">
        <f>'3 Расходы'!AI22</f>
        <v>0</v>
      </c>
      <c r="AN46" s="110">
        <f>'3 Расходы'!AJ22</f>
        <v>0</v>
      </c>
      <c r="AO46" s="110">
        <f>'3 Расходы'!AK22</f>
        <v>0</v>
      </c>
      <c r="AP46" s="110">
        <f>'3 Расходы'!AL22</f>
        <v>0</v>
      </c>
      <c r="AQ46" s="110">
        <f>'3 Расходы'!AM22</f>
        <v>0</v>
      </c>
      <c r="AR46" s="110">
        <f>'3 Расходы'!AN22</f>
        <v>0</v>
      </c>
      <c r="AS46" s="111">
        <f>'3 Расходы'!AO22</f>
        <v>0</v>
      </c>
    </row>
    <row r="47" ht="15.75" customHeight="1">
      <c r="A47" s="86"/>
      <c r="B47" s="104"/>
      <c r="C47" s="112" t="str">
        <f>'3 Расходы'!B23</f>
        <v>Расходы 10</v>
      </c>
      <c r="D47" s="106">
        <f t="shared" si="18"/>
        <v>0</v>
      </c>
      <c r="E47" s="108">
        <f t="shared" si="19"/>
        <v>0</v>
      </c>
      <c r="F47" s="108">
        <f t="shared" si="20"/>
        <v>0</v>
      </c>
      <c r="G47" s="108">
        <f t="shared" si="21"/>
        <v>0</v>
      </c>
      <c r="H47" s="108">
        <f t="shared" si="22"/>
        <v>0</v>
      </c>
      <c r="I47" s="109"/>
      <c r="J47" s="109">
        <f>'3 Расходы'!F23</f>
        <v>0</v>
      </c>
      <c r="K47" s="110">
        <f>'3 Расходы'!G23</f>
        <v>0</v>
      </c>
      <c r="L47" s="110">
        <f>'3 Расходы'!H23</f>
        <v>0</v>
      </c>
      <c r="M47" s="110">
        <f>'3 Расходы'!I23</f>
        <v>0</v>
      </c>
      <c r="N47" s="110">
        <f>'3 Расходы'!J23</f>
        <v>0</v>
      </c>
      <c r="O47" s="110">
        <f>'3 Расходы'!K23</f>
        <v>0</v>
      </c>
      <c r="P47" s="110">
        <f>'3 Расходы'!L23</f>
        <v>0</v>
      </c>
      <c r="Q47" s="110">
        <f>'3 Расходы'!M23</f>
        <v>0</v>
      </c>
      <c r="R47" s="110">
        <f>'3 Расходы'!N23</f>
        <v>0</v>
      </c>
      <c r="S47" s="110">
        <f>'3 Расходы'!O23</f>
        <v>0</v>
      </c>
      <c r="T47" s="110">
        <f>'3 Расходы'!P23</f>
        <v>0</v>
      </c>
      <c r="U47" s="110">
        <f>'3 Расходы'!Q23</f>
        <v>0</v>
      </c>
      <c r="V47" s="109">
        <f>'3 Расходы'!R23</f>
        <v>0</v>
      </c>
      <c r="W47" s="110">
        <f>'3 Расходы'!S23</f>
        <v>0</v>
      </c>
      <c r="X47" s="110">
        <f>'3 Расходы'!T23</f>
        <v>0</v>
      </c>
      <c r="Y47" s="110">
        <f>'3 Расходы'!U23</f>
        <v>0</v>
      </c>
      <c r="Z47" s="110">
        <f>'3 Расходы'!V23</f>
        <v>0</v>
      </c>
      <c r="AA47" s="110">
        <f>'3 Расходы'!W23</f>
        <v>0</v>
      </c>
      <c r="AB47" s="110">
        <f>'3 Расходы'!X23</f>
        <v>0</v>
      </c>
      <c r="AC47" s="110">
        <f>'3 Расходы'!Y23</f>
        <v>0</v>
      </c>
      <c r="AD47" s="110">
        <f>'3 Расходы'!Z23</f>
        <v>0</v>
      </c>
      <c r="AE47" s="110">
        <f>'3 Расходы'!AA23</f>
        <v>0</v>
      </c>
      <c r="AF47" s="110">
        <f>'3 Расходы'!AB23</f>
        <v>0</v>
      </c>
      <c r="AG47" s="110">
        <f>'3 Расходы'!AC23</f>
        <v>0</v>
      </c>
      <c r="AH47" s="109">
        <f>'3 Расходы'!AD23</f>
        <v>0</v>
      </c>
      <c r="AI47" s="110">
        <f>'3 Расходы'!AE23</f>
        <v>0</v>
      </c>
      <c r="AJ47" s="110">
        <f>'3 Расходы'!AF23</f>
        <v>0</v>
      </c>
      <c r="AK47" s="110">
        <f>'3 Расходы'!AG23</f>
        <v>0</v>
      </c>
      <c r="AL47" s="110">
        <f>'3 Расходы'!AH23</f>
        <v>0</v>
      </c>
      <c r="AM47" s="110">
        <f>'3 Расходы'!AI23</f>
        <v>0</v>
      </c>
      <c r="AN47" s="110">
        <f>'3 Расходы'!AJ23</f>
        <v>0</v>
      </c>
      <c r="AO47" s="110">
        <f>'3 Расходы'!AK23</f>
        <v>0</v>
      </c>
      <c r="AP47" s="110">
        <f>'3 Расходы'!AL23</f>
        <v>0</v>
      </c>
      <c r="AQ47" s="110">
        <f>'3 Расходы'!AM23</f>
        <v>0</v>
      </c>
      <c r="AR47" s="110">
        <f>'3 Расходы'!AN23</f>
        <v>0</v>
      </c>
      <c r="AS47" s="111">
        <f>'3 Расходы'!AO23</f>
        <v>0</v>
      </c>
    </row>
    <row r="48" ht="15.75" customHeight="1">
      <c r="A48" s="86"/>
      <c r="B48" s="104"/>
      <c r="C48" s="112" t="str">
        <f>'1 Инвестиции'!G5</f>
        <v>Амортизационная премия, руб.</v>
      </c>
      <c r="D48" s="106">
        <f t="shared" si="18"/>
        <v>0.01207434505</v>
      </c>
      <c r="E48" s="108">
        <f t="shared" si="19"/>
        <v>4138000</v>
      </c>
      <c r="F48" s="108">
        <f t="shared" si="20"/>
        <v>1379333.333</v>
      </c>
      <c r="G48" s="108">
        <f t="shared" si="21"/>
        <v>1379333.333</v>
      </c>
      <c r="H48" s="108">
        <f t="shared" si="22"/>
        <v>1379333.333</v>
      </c>
      <c r="I48" s="109"/>
      <c r="J48" s="109">
        <f>'1 Инвестиции'!$G$6</f>
        <v>114944.4444</v>
      </c>
      <c r="K48" s="110">
        <f>'1 Инвестиции'!$G$6</f>
        <v>114944.4444</v>
      </c>
      <c r="L48" s="110">
        <f>'1 Инвестиции'!$G$6</f>
        <v>114944.4444</v>
      </c>
      <c r="M48" s="110">
        <f>'1 Инвестиции'!$G$6</f>
        <v>114944.4444</v>
      </c>
      <c r="N48" s="110">
        <f>'1 Инвестиции'!$G$6</f>
        <v>114944.4444</v>
      </c>
      <c r="O48" s="110">
        <f>'1 Инвестиции'!$G$6</f>
        <v>114944.4444</v>
      </c>
      <c r="P48" s="110">
        <f>'1 Инвестиции'!$G$6</f>
        <v>114944.4444</v>
      </c>
      <c r="Q48" s="110">
        <f>'1 Инвестиции'!$G$6</f>
        <v>114944.4444</v>
      </c>
      <c r="R48" s="110">
        <f>'1 Инвестиции'!$G$6</f>
        <v>114944.4444</v>
      </c>
      <c r="S48" s="110">
        <f>'1 Инвестиции'!$G$6</f>
        <v>114944.4444</v>
      </c>
      <c r="T48" s="110">
        <f>'1 Инвестиции'!$G$6</f>
        <v>114944.4444</v>
      </c>
      <c r="U48" s="111">
        <f>'1 Инвестиции'!$G$6</f>
        <v>114944.4444</v>
      </c>
      <c r="V48" s="110">
        <f>'1 Инвестиции'!$G$6</f>
        <v>114944.4444</v>
      </c>
      <c r="W48" s="110">
        <f>'1 Инвестиции'!$G$6</f>
        <v>114944.4444</v>
      </c>
      <c r="X48" s="110">
        <f>'1 Инвестиции'!$G$6</f>
        <v>114944.4444</v>
      </c>
      <c r="Y48" s="110">
        <f>'1 Инвестиции'!$G$6</f>
        <v>114944.4444</v>
      </c>
      <c r="Z48" s="110">
        <f>'1 Инвестиции'!$G$6</f>
        <v>114944.4444</v>
      </c>
      <c r="AA48" s="110">
        <f>'1 Инвестиции'!$G$6</f>
        <v>114944.4444</v>
      </c>
      <c r="AB48" s="110">
        <f>'1 Инвестиции'!$G$6</f>
        <v>114944.4444</v>
      </c>
      <c r="AC48" s="110">
        <f>'1 Инвестиции'!$G$6</f>
        <v>114944.4444</v>
      </c>
      <c r="AD48" s="110">
        <f>'1 Инвестиции'!$G$6</f>
        <v>114944.4444</v>
      </c>
      <c r="AE48" s="110">
        <f>'1 Инвестиции'!$G$6</f>
        <v>114944.4444</v>
      </c>
      <c r="AF48" s="110">
        <f>'1 Инвестиции'!$G$6</f>
        <v>114944.4444</v>
      </c>
      <c r="AG48" s="110">
        <f>'1 Инвестиции'!$G$6</f>
        <v>114944.4444</v>
      </c>
      <c r="AH48" s="109">
        <f>'1 Инвестиции'!$G$6</f>
        <v>114944.4444</v>
      </c>
      <c r="AI48" s="110">
        <f>'1 Инвестиции'!$G$6</f>
        <v>114944.4444</v>
      </c>
      <c r="AJ48" s="110">
        <f>'1 Инвестиции'!$G$6</f>
        <v>114944.4444</v>
      </c>
      <c r="AK48" s="110">
        <f>'1 Инвестиции'!$G$6</f>
        <v>114944.4444</v>
      </c>
      <c r="AL48" s="110">
        <f>'1 Инвестиции'!$G$6</f>
        <v>114944.4444</v>
      </c>
      <c r="AM48" s="110">
        <f>'1 Инвестиции'!$G$6</f>
        <v>114944.4444</v>
      </c>
      <c r="AN48" s="110">
        <f>'1 Инвестиции'!$G$6</f>
        <v>114944.4444</v>
      </c>
      <c r="AO48" s="110">
        <f>'1 Инвестиции'!$G$6</f>
        <v>114944.4444</v>
      </c>
      <c r="AP48" s="110">
        <f>'1 Инвестиции'!$G$6</f>
        <v>114944.4444</v>
      </c>
      <c r="AQ48" s="110">
        <f>'1 Инвестиции'!$G$6</f>
        <v>114944.4444</v>
      </c>
      <c r="AR48" s="110">
        <f>'1 Инвестиции'!$G$6</f>
        <v>114944.4444</v>
      </c>
      <c r="AS48" s="111">
        <f>'1 Инвестиции'!$G$6</f>
        <v>114944.4444</v>
      </c>
    </row>
    <row r="49" ht="15.75" customHeight="1">
      <c r="A49" s="86"/>
      <c r="B49" s="104"/>
      <c r="C49" s="112"/>
      <c r="D49" s="106"/>
      <c r="E49" s="108"/>
      <c r="F49" s="108"/>
      <c r="G49" s="108"/>
      <c r="H49" s="108"/>
      <c r="I49" s="109"/>
      <c r="J49" s="109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09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09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1"/>
    </row>
    <row r="50" ht="15.75" customHeight="1">
      <c r="A50" s="87"/>
      <c r="B50" s="145"/>
      <c r="C50" s="112"/>
      <c r="D50" s="146"/>
      <c r="E50" s="147"/>
      <c r="F50" s="148"/>
      <c r="G50" s="147"/>
      <c r="H50" s="147"/>
      <c r="I50" s="149"/>
      <c r="J50" s="149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49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49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1"/>
    </row>
    <row r="51" ht="15.75" customHeight="1">
      <c r="A51" s="125"/>
      <c r="B51" s="126"/>
      <c r="C51" s="152" t="s">
        <v>78</v>
      </c>
      <c r="D51" s="128">
        <f>iferror(E51/$E$27)  </f>
        <v>0.6789301366</v>
      </c>
      <c r="E51" s="129">
        <f>sum(F51:H51)</f>
        <v>232676215</v>
      </c>
      <c r="F51" s="129">
        <f t="shared" ref="F51:H51" si="23">SUM(F32:F49)</f>
        <v>61355327.33</v>
      </c>
      <c r="G51" s="129">
        <f t="shared" si="23"/>
        <v>77881910.33</v>
      </c>
      <c r="H51" s="129">
        <f t="shared" si="23"/>
        <v>93438977.33</v>
      </c>
      <c r="I51" s="130" t="s">
        <v>79</v>
      </c>
      <c r="J51" s="130">
        <f t="shared" ref="J51:AS51" si="24">SUM(J32:J49)</f>
        <v>5112943.944</v>
      </c>
      <c r="K51" s="131">
        <f t="shared" si="24"/>
        <v>5112943.944</v>
      </c>
      <c r="L51" s="131">
        <f t="shared" si="24"/>
        <v>5112943.944</v>
      </c>
      <c r="M51" s="131">
        <f t="shared" si="24"/>
        <v>5112943.944</v>
      </c>
      <c r="N51" s="131">
        <f t="shared" si="24"/>
        <v>5112943.944</v>
      </c>
      <c r="O51" s="131">
        <f t="shared" si="24"/>
        <v>5112943.944</v>
      </c>
      <c r="P51" s="131">
        <f t="shared" si="24"/>
        <v>5112943.944</v>
      </c>
      <c r="Q51" s="131">
        <f t="shared" si="24"/>
        <v>5112943.944</v>
      </c>
      <c r="R51" s="131">
        <f t="shared" si="24"/>
        <v>5112943.944</v>
      </c>
      <c r="S51" s="131">
        <f t="shared" si="24"/>
        <v>5112943.944</v>
      </c>
      <c r="T51" s="131">
        <f t="shared" si="24"/>
        <v>5112943.944</v>
      </c>
      <c r="U51" s="131">
        <f t="shared" si="24"/>
        <v>5112943.944</v>
      </c>
      <c r="V51" s="130">
        <f t="shared" si="24"/>
        <v>6490159.194</v>
      </c>
      <c r="W51" s="131">
        <f t="shared" si="24"/>
        <v>6490159.194</v>
      </c>
      <c r="X51" s="131">
        <f t="shared" si="24"/>
        <v>6490159.194</v>
      </c>
      <c r="Y51" s="131">
        <f t="shared" si="24"/>
        <v>6490159.194</v>
      </c>
      <c r="Z51" s="131">
        <f t="shared" si="24"/>
        <v>6490159.194</v>
      </c>
      <c r="AA51" s="131">
        <f t="shared" si="24"/>
        <v>6490159.194</v>
      </c>
      <c r="AB51" s="131">
        <f t="shared" si="24"/>
        <v>6490159.194</v>
      </c>
      <c r="AC51" s="131">
        <f t="shared" si="24"/>
        <v>6490159.194</v>
      </c>
      <c r="AD51" s="131">
        <f t="shared" si="24"/>
        <v>6490159.194</v>
      </c>
      <c r="AE51" s="131">
        <f t="shared" si="24"/>
        <v>6490159.194</v>
      </c>
      <c r="AF51" s="131">
        <f t="shared" si="24"/>
        <v>6490159.194</v>
      </c>
      <c r="AG51" s="131">
        <f t="shared" si="24"/>
        <v>6490159.194</v>
      </c>
      <c r="AH51" s="130">
        <f t="shared" si="24"/>
        <v>7786581.444</v>
      </c>
      <c r="AI51" s="131">
        <f t="shared" si="24"/>
        <v>7786581.444</v>
      </c>
      <c r="AJ51" s="131">
        <f t="shared" si="24"/>
        <v>7786581.444</v>
      </c>
      <c r="AK51" s="131">
        <f t="shared" si="24"/>
        <v>7786581.444</v>
      </c>
      <c r="AL51" s="131">
        <f t="shared" si="24"/>
        <v>7786581.444</v>
      </c>
      <c r="AM51" s="131">
        <f t="shared" si="24"/>
        <v>7786581.444</v>
      </c>
      <c r="AN51" s="131">
        <f t="shared" si="24"/>
        <v>7786581.444</v>
      </c>
      <c r="AO51" s="131">
        <f t="shared" si="24"/>
        <v>7786581.444</v>
      </c>
      <c r="AP51" s="131">
        <f t="shared" si="24"/>
        <v>7786581.444</v>
      </c>
      <c r="AQ51" s="131">
        <f t="shared" si="24"/>
        <v>7786581.444</v>
      </c>
      <c r="AR51" s="131">
        <f t="shared" si="24"/>
        <v>7786581.444</v>
      </c>
      <c r="AS51" s="132">
        <f t="shared" si="24"/>
        <v>7786581.444</v>
      </c>
    </row>
    <row r="52" ht="15.75" customHeight="1">
      <c r="A52" s="87"/>
      <c r="B52" s="112"/>
      <c r="C52" s="112"/>
      <c r="D52" s="153"/>
      <c r="E52" s="150"/>
      <c r="F52" s="150"/>
      <c r="G52" s="150"/>
      <c r="H52" s="150"/>
      <c r="I52" s="150"/>
      <c r="J52" s="150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150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150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</row>
    <row r="53" ht="15.75" customHeight="1">
      <c r="A53" s="125"/>
      <c r="B53" s="126" t="s">
        <v>80</v>
      </c>
      <c r="C53" s="152"/>
      <c r="D53" s="128">
        <f>iferror(E53/$E$27)  </f>
        <v>0.3210698634</v>
      </c>
      <c r="E53" s="129">
        <f>sum(F53:H53)</f>
        <v>110033885</v>
      </c>
      <c r="F53" s="129">
        <f>SUMIFS(53:53,$4:$4,"1")</f>
        <v>26400672.67</v>
      </c>
      <c r="G53" s="129">
        <f>SUMIFS(53:53,$4:$4,"2")</f>
        <v>35391789.67</v>
      </c>
      <c r="H53" s="129">
        <f>SUMIFS(53:53,$4:$4,"3")</f>
        <v>48241422.67</v>
      </c>
      <c r="I53" s="131" t="s">
        <v>81</v>
      </c>
      <c r="J53" s="130">
        <f t="shared" ref="J53:AS53" si="25">IFERROR(J27-J51,0)</f>
        <v>2200056.056</v>
      </c>
      <c r="K53" s="131">
        <f t="shared" si="25"/>
        <v>2200056.056</v>
      </c>
      <c r="L53" s="131">
        <f t="shared" si="25"/>
        <v>2200056.056</v>
      </c>
      <c r="M53" s="131">
        <f t="shared" si="25"/>
        <v>2200056.056</v>
      </c>
      <c r="N53" s="131">
        <f t="shared" si="25"/>
        <v>2200056.056</v>
      </c>
      <c r="O53" s="131">
        <f t="shared" si="25"/>
        <v>2200056.056</v>
      </c>
      <c r="P53" s="131">
        <f t="shared" si="25"/>
        <v>2200056.056</v>
      </c>
      <c r="Q53" s="131">
        <f t="shared" si="25"/>
        <v>2200056.056</v>
      </c>
      <c r="R53" s="131">
        <f t="shared" si="25"/>
        <v>2200056.056</v>
      </c>
      <c r="S53" s="131">
        <f t="shared" si="25"/>
        <v>2200056.056</v>
      </c>
      <c r="T53" s="131">
        <f t="shared" si="25"/>
        <v>2200056.056</v>
      </c>
      <c r="U53" s="132">
        <f t="shared" si="25"/>
        <v>2200056.056</v>
      </c>
      <c r="V53" s="131">
        <f t="shared" si="25"/>
        <v>2949315.806</v>
      </c>
      <c r="W53" s="131">
        <f t="shared" si="25"/>
        <v>2949315.806</v>
      </c>
      <c r="X53" s="131">
        <f t="shared" si="25"/>
        <v>2949315.806</v>
      </c>
      <c r="Y53" s="131">
        <f t="shared" si="25"/>
        <v>2949315.806</v>
      </c>
      <c r="Z53" s="131">
        <f t="shared" si="25"/>
        <v>2949315.806</v>
      </c>
      <c r="AA53" s="131">
        <f t="shared" si="25"/>
        <v>2949315.806</v>
      </c>
      <c r="AB53" s="131">
        <f t="shared" si="25"/>
        <v>2949315.806</v>
      </c>
      <c r="AC53" s="131">
        <f t="shared" si="25"/>
        <v>2949315.806</v>
      </c>
      <c r="AD53" s="131">
        <f t="shared" si="25"/>
        <v>2949315.806</v>
      </c>
      <c r="AE53" s="131">
        <f t="shared" si="25"/>
        <v>2949315.806</v>
      </c>
      <c r="AF53" s="131">
        <f t="shared" si="25"/>
        <v>2949315.806</v>
      </c>
      <c r="AG53" s="131">
        <f t="shared" si="25"/>
        <v>2949315.806</v>
      </c>
      <c r="AH53" s="130">
        <f t="shared" si="25"/>
        <v>4020118.556</v>
      </c>
      <c r="AI53" s="131">
        <f t="shared" si="25"/>
        <v>4020118.556</v>
      </c>
      <c r="AJ53" s="131">
        <f t="shared" si="25"/>
        <v>4020118.556</v>
      </c>
      <c r="AK53" s="131">
        <f t="shared" si="25"/>
        <v>4020118.556</v>
      </c>
      <c r="AL53" s="131">
        <f t="shared" si="25"/>
        <v>4020118.556</v>
      </c>
      <c r="AM53" s="131">
        <f t="shared" si="25"/>
        <v>4020118.556</v>
      </c>
      <c r="AN53" s="131">
        <f t="shared" si="25"/>
        <v>4020118.556</v>
      </c>
      <c r="AO53" s="131">
        <f t="shared" si="25"/>
        <v>4020118.556</v>
      </c>
      <c r="AP53" s="131">
        <f t="shared" si="25"/>
        <v>4020118.556</v>
      </c>
      <c r="AQ53" s="131">
        <f t="shared" si="25"/>
        <v>4020118.556</v>
      </c>
      <c r="AR53" s="131">
        <f t="shared" si="25"/>
        <v>4020118.556</v>
      </c>
      <c r="AS53" s="132">
        <f t="shared" si="25"/>
        <v>4020118.556</v>
      </c>
    </row>
    <row r="54" ht="15.75" customHeight="1">
      <c r="A54" s="90"/>
      <c r="B54" s="90"/>
      <c r="C54" s="90"/>
      <c r="D54" s="154"/>
      <c r="E54" s="90"/>
      <c r="F54" s="90"/>
      <c r="G54" s="90"/>
      <c r="H54" s="90"/>
      <c r="I54" s="135"/>
      <c r="J54" s="135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135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135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</row>
    <row r="55" ht="15.75" customHeight="1">
      <c r="A55" s="90"/>
      <c r="B55" s="90"/>
      <c r="C55" s="90"/>
      <c r="D55" s="154"/>
      <c r="E55" s="90"/>
      <c r="F55" s="90"/>
      <c r="G55" s="90"/>
      <c r="H55" s="90"/>
      <c r="I55" s="135"/>
      <c r="J55" s="135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135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135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</row>
    <row r="56" ht="15.75" customHeight="1">
      <c r="A56" s="87"/>
      <c r="B56" s="87"/>
      <c r="C56" s="87"/>
      <c r="D56" s="88"/>
      <c r="E56" s="155">
        <f t="shared" ref="E56:AS56" si="26">E27/E33</f>
        <v>16.45113767</v>
      </c>
      <c r="F56" s="155">
        <f t="shared" si="26"/>
        <v>14.626</v>
      </c>
      <c r="G56" s="155">
        <f t="shared" si="26"/>
        <v>16.41647826</v>
      </c>
      <c r="H56" s="155">
        <f t="shared" si="26"/>
        <v>17.86187595</v>
      </c>
      <c r="I56" s="87" t="str">
        <f t="shared" si="26"/>
        <v>#VALUE!</v>
      </c>
      <c r="J56" s="87">
        <f t="shared" si="26"/>
        <v>14.626</v>
      </c>
      <c r="K56" s="87">
        <f t="shared" si="26"/>
        <v>14.626</v>
      </c>
      <c r="L56" s="87">
        <f t="shared" si="26"/>
        <v>14.626</v>
      </c>
      <c r="M56" s="87">
        <f t="shared" si="26"/>
        <v>14.626</v>
      </c>
      <c r="N56" s="87">
        <f t="shared" si="26"/>
        <v>14.626</v>
      </c>
      <c r="O56" s="87">
        <f t="shared" si="26"/>
        <v>14.626</v>
      </c>
      <c r="P56" s="87">
        <f t="shared" si="26"/>
        <v>14.626</v>
      </c>
      <c r="Q56" s="87">
        <f t="shared" si="26"/>
        <v>14.626</v>
      </c>
      <c r="R56" s="87">
        <f t="shared" si="26"/>
        <v>14.626</v>
      </c>
      <c r="S56" s="87">
        <f t="shared" si="26"/>
        <v>14.626</v>
      </c>
      <c r="T56" s="87">
        <f t="shared" si="26"/>
        <v>14.626</v>
      </c>
      <c r="U56" s="87">
        <f t="shared" si="26"/>
        <v>14.626</v>
      </c>
      <c r="V56" s="87">
        <f t="shared" si="26"/>
        <v>16.41647826</v>
      </c>
      <c r="W56" s="87">
        <f t="shared" si="26"/>
        <v>16.41647826</v>
      </c>
      <c r="X56" s="87">
        <f t="shared" si="26"/>
        <v>16.41647826</v>
      </c>
      <c r="Y56" s="87">
        <f t="shared" si="26"/>
        <v>16.41647826</v>
      </c>
      <c r="Z56" s="87">
        <f t="shared" si="26"/>
        <v>16.41647826</v>
      </c>
      <c r="AA56" s="87">
        <f t="shared" si="26"/>
        <v>16.41647826</v>
      </c>
      <c r="AB56" s="87">
        <f t="shared" si="26"/>
        <v>16.41647826</v>
      </c>
      <c r="AC56" s="87">
        <f t="shared" si="26"/>
        <v>16.41647826</v>
      </c>
      <c r="AD56" s="87">
        <f t="shared" si="26"/>
        <v>16.41647826</v>
      </c>
      <c r="AE56" s="87">
        <f t="shared" si="26"/>
        <v>16.41647826</v>
      </c>
      <c r="AF56" s="87">
        <f t="shared" si="26"/>
        <v>16.41647826</v>
      </c>
      <c r="AG56" s="87">
        <f t="shared" si="26"/>
        <v>16.41647826</v>
      </c>
      <c r="AH56" s="87">
        <f t="shared" si="26"/>
        <v>17.86187595</v>
      </c>
      <c r="AI56" s="87">
        <f t="shared" si="26"/>
        <v>17.86187595</v>
      </c>
      <c r="AJ56" s="87">
        <f t="shared" si="26"/>
        <v>17.86187595</v>
      </c>
      <c r="AK56" s="87">
        <f t="shared" si="26"/>
        <v>17.86187595</v>
      </c>
      <c r="AL56" s="87">
        <f t="shared" si="26"/>
        <v>17.86187595</v>
      </c>
      <c r="AM56" s="87">
        <f t="shared" si="26"/>
        <v>17.86187595</v>
      </c>
      <c r="AN56" s="87">
        <f t="shared" si="26"/>
        <v>17.86187595</v>
      </c>
      <c r="AO56" s="87">
        <f t="shared" si="26"/>
        <v>17.86187595</v>
      </c>
      <c r="AP56" s="87">
        <f t="shared" si="26"/>
        <v>17.86187595</v>
      </c>
      <c r="AQ56" s="87">
        <f t="shared" si="26"/>
        <v>17.86187595</v>
      </c>
      <c r="AR56" s="87">
        <f t="shared" si="26"/>
        <v>17.86187595</v>
      </c>
      <c r="AS56" s="87">
        <f t="shared" si="26"/>
        <v>17.86187595</v>
      </c>
    </row>
    <row r="57" ht="15.75" customHeight="1">
      <c r="A57" s="90"/>
      <c r="B57" s="90"/>
      <c r="C57" s="90" t="s">
        <v>82</v>
      </c>
      <c r="D57" s="156"/>
      <c r="E57" s="90"/>
      <c r="F57" s="157"/>
      <c r="G57" s="90"/>
      <c r="H57" s="90"/>
      <c r="I57" s="90"/>
      <c r="J57" s="90">
        <f t="shared" ref="J57:AS57" si="27">J27/11</f>
        <v>664818.1818</v>
      </c>
      <c r="K57" s="90">
        <f t="shared" si="27"/>
        <v>664818.1818</v>
      </c>
      <c r="L57" s="90">
        <f t="shared" si="27"/>
        <v>664818.1818</v>
      </c>
      <c r="M57" s="90">
        <f t="shared" si="27"/>
        <v>664818.1818</v>
      </c>
      <c r="N57" s="90">
        <f t="shared" si="27"/>
        <v>664818.1818</v>
      </c>
      <c r="O57" s="90">
        <f t="shared" si="27"/>
        <v>664818.1818</v>
      </c>
      <c r="P57" s="90">
        <f t="shared" si="27"/>
        <v>664818.1818</v>
      </c>
      <c r="Q57" s="90">
        <f t="shared" si="27"/>
        <v>664818.1818</v>
      </c>
      <c r="R57" s="90">
        <f t="shared" si="27"/>
        <v>664818.1818</v>
      </c>
      <c r="S57" s="90">
        <f t="shared" si="27"/>
        <v>664818.1818</v>
      </c>
      <c r="T57" s="90">
        <f t="shared" si="27"/>
        <v>664818.1818</v>
      </c>
      <c r="U57" s="90">
        <f t="shared" si="27"/>
        <v>664818.1818</v>
      </c>
      <c r="V57" s="90">
        <f t="shared" si="27"/>
        <v>858134.0909</v>
      </c>
      <c r="W57" s="90">
        <f t="shared" si="27"/>
        <v>858134.0909</v>
      </c>
      <c r="X57" s="90">
        <f t="shared" si="27"/>
        <v>858134.0909</v>
      </c>
      <c r="Y57" s="90">
        <f t="shared" si="27"/>
        <v>858134.0909</v>
      </c>
      <c r="Z57" s="90">
        <f t="shared" si="27"/>
        <v>858134.0909</v>
      </c>
      <c r="AA57" s="90">
        <f t="shared" si="27"/>
        <v>858134.0909</v>
      </c>
      <c r="AB57" s="90">
        <f t="shared" si="27"/>
        <v>858134.0909</v>
      </c>
      <c r="AC57" s="90">
        <f t="shared" si="27"/>
        <v>858134.0909</v>
      </c>
      <c r="AD57" s="90">
        <f t="shared" si="27"/>
        <v>858134.0909</v>
      </c>
      <c r="AE57" s="90">
        <f t="shared" si="27"/>
        <v>858134.0909</v>
      </c>
      <c r="AF57" s="90">
        <f t="shared" si="27"/>
        <v>858134.0909</v>
      </c>
      <c r="AG57" s="90">
        <f t="shared" si="27"/>
        <v>858134.0909</v>
      </c>
      <c r="AH57" s="90">
        <f t="shared" si="27"/>
        <v>1073336.364</v>
      </c>
      <c r="AI57" s="90">
        <f t="shared" si="27"/>
        <v>1073336.364</v>
      </c>
      <c r="AJ57" s="90">
        <f t="shared" si="27"/>
        <v>1073336.364</v>
      </c>
      <c r="AK57" s="90">
        <f t="shared" si="27"/>
        <v>1073336.364</v>
      </c>
      <c r="AL57" s="90">
        <f t="shared" si="27"/>
        <v>1073336.364</v>
      </c>
      <c r="AM57" s="90">
        <f t="shared" si="27"/>
        <v>1073336.364</v>
      </c>
      <c r="AN57" s="90">
        <f t="shared" si="27"/>
        <v>1073336.364</v>
      </c>
      <c r="AO57" s="90">
        <f t="shared" si="27"/>
        <v>1073336.364</v>
      </c>
      <c r="AP57" s="90">
        <f t="shared" si="27"/>
        <v>1073336.364</v>
      </c>
      <c r="AQ57" s="90">
        <f t="shared" si="27"/>
        <v>1073336.364</v>
      </c>
      <c r="AR57" s="90">
        <f t="shared" si="27"/>
        <v>1073336.364</v>
      </c>
      <c r="AS57" s="90">
        <f t="shared" si="27"/>
        <v>1073336.364</v>
      </c>
    </row>
    <row r="58" ht="15.75" customHeight="1">
      <c r="A58" s="87"/>
      <c r="B58" s="87"/>
      <c r="C58" s="87" t="s">
        <v>83</v>
      </c>
      <c r="D58" s="88"/>
      <c r="E58" s="87">
        <f t="shared" ref="E58:H58" si="28">E27/E34</f>
        <v>23.29174652</v>
      </c>
      <c r="F58" s="87">
        <f t="shared" si="28"/>
        <v>20.70791448</v>
      </c>
      <c r="G58" s="87">
        <f t="shared" si="28"/>
        <v>23.24993842</v>
      </c>
      <c r="H58" s="87">
        <f t="shared" si="28"/>
        <v>25.28201285</v>
      </c>
      <c r="I58" s="87"/>
      <c r="J58" s="87">
        <f t="shared" ref="J58:AS58" si="29">J27/J34</f>
        <v>20.70791448</v>
      </c>
      <c r="K58" s="87">
        <f t="shared" si="29"/>
        <v>20.70791448</v>
      </c>
      <c r="L58" s="87">
        <f t="shared" si="29"/>
        <v>20.70791448</v>
      </c>
      <c r="M58" s="87">
        <f t="shared" si="29"/>
        <v>20.70791448</v>
      </c>
      <c r="N58" s="87">
        <f t="shared" si="29"/>
        <v>20.70791448</v>
      </c>
      <c r="O58" s="87">
        <f t="shared" si="29"/>
        <v>20.70791448</v>
      </c>
      <c r="P58" s="87">
        <f t="shared" si="29"/>
        <v>20.70791448</v>
      </c>
      <c r="Q58" s="87">
        <f t="shared" si="29"/>
        <v>20.70791448</v>
      </c>
      <c r="R58" s="87">
        <f t="shared" si="29"/>
        <v>20.70791448</v>
      </c>
      <c r="S58" s="87">
        <f t="shared" si="29"/>
        <v>20.70791448</v>
      </c>
      <c r="T58" s="87">
        <f t="shared" si="29"/>
        <v>20.70791448</v>
      </c>
      <c r="U58" s="87">
        <f t="shared" si="29"/>
        <v>20.70791448</v>
      </c>
      <c r="V58" s="87">
        <f t="shared" si="29"/>
        <v>23.24993842</v>
      </c>
      <c r="W58" s="87">
        <f t="shared" si="29"/>
        <v>23.24993842</v>
      </c>
      <c r="X58" s="87">
        <f t="shared" si="29"/>
        <v>23.24993842</v>
      </c>
      <c r="Y58" s="87">
        <f t="shared" si="29"/>
        <v>23.24993842</v>
      </c>
      <c r="Z58" s="87">
        <f t="shared" si="29"/>
        <v>23.24993842</v>
      </c>
      <c r="AA58" s="87">
        <f t="shared" si="29"/>
        <v>23.24993842</v>
      </c>
      <c r="AB58" s="87">
        <f t="shared" si="29"/>
        <v>23.24993842</v>
      </c>
      <c r="AC58" s="87">
        <f t="shared" si="29"/>
        <v>23.24993842</v>
      </c>
      <c r="AD58" s="87">
        <f t="shared" si="29"/>
        <v>23.24993842</v>
      </c>
      <c r="AE58" s="87">
        <f t="shared" si="29"/>
        <v>23.24993842</v>
      </c>
      <c r="AF58" s="87">
        <f t="shared" si="29"/>
        <v>23.24993842</v>
      </c>
      <c r="AG58" s="87">
        <f t="shared" si="29"/>
        <v>23.24993842</v>
      </c>
      <c r="AH58" s="87">
        <f t="shared" si="29"/>
        <v>25.28201285</v>
      </c>
      <c r="AI58" s="87">
        <f t="shared" si="29"/>
        <v>25.28201285</v>
      </c>
      <c r="AJ58" s="87">
        <f t="shared" si="29"/>
        <v>25.28201285</v>
      </c>
      <c r="AK58" s="87">
        <f t="shared" si="29"/>
        <v>25.28201285</v>
      </c>
      <c r="AL58" s="87">
        <f t="shared" si="29"/>
        <v>25.28201285</v>
      </c>
      <c r="AM58" s="87">
        <f t="shared" si="29"/>
        <v>25.28201285</v>
      </c>
      <c r="AN58" s="87">
        <f t="shared" si="29"/>
        <v>25.28201285</v>
      </c>
      <c r="AO58" s="87">
        <f t="shared" si="29"/>
        <v>25.28201285</v>
      </c>
      <c r="AP58" s="87">
        <f t="shared" si="29"/>
        <v>25.28201285</v>
      </c>
      <c r="AQ58" s="87">
        <f t="shared" si="29"/>
        <v>25.28201285</v>
      </c>
      <c r="AR58" s="87">
        <f t="shared" si="29"/>
        <v>25.28201285</v>
      </c>
      <c r="AS58" s="87">
        <f t="shared" si="29"/>
        <v>25.28201285</v>
      </c>
    </row>
    <row r="59" ht="15.75" customHeight="1">
      <c r="A59" s="87"/>
      <c r="B59" s="87"/>
      <c r="C59" s="87"/>
      <c r="D59" s="88"/>
      <c r="E59" s="87"/>
      <c r="F59" s="89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9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</row>
    <row r="60" ht="15.75" customHeight="1">
      <c r="A60" s="87"/>
      <c r="B60" s="87"/>
      <c r="C60" s="87"/>
      <c r="D60" s="88"/>
      <c r="E60" s="87"/>
      <c r="F60" s="89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9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</row>
    <row r="61" ht="15.75" customHeight="1">
      <c r="A61" s="87"/>
      <c r="B61" s="87"/>
      <c r="C61" s="87"/>
      <c r="D61" s="88"/>
      <c r="E61" s="87"/>
      <c r="F61" s="89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9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</row>
    <row r="62" ht="15.75" customHeight="1">
      <c r="A62" s="87"/>
      <c r="B62" s="87"/>
      <c r="C62" s="87"/>
      <c r="D62" s="88"/>
      <c r="E62" s="87"/>
      <c r="F62" s="89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9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</row>
    <row r="63" ht="15.75" customHeight="1">
      <c r="A63" s="87"/>
      <c r="B63" s="87"/>
      <c r="C63" s="87"/>
      <c r="D63" s="88"/>
      <c r="E63" s="87"/>
      <c r="F63" s="89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9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</row>
    <row r="64" ht="15.75" customHeight="1">
      <c r="A64" s="87"/>
      <c r="B64" s="87"/>
      <c r="C64" s="87"/>
      <c r="D64" s="88"/>
      <c r="E64" s="87"/>
      <c r="F64" s="89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9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</row>
    <row r="65" ht="15.75" customHeight="1">
      <c r="A65" s="87"/>
      <c r="B65" s="87"/>
      <c r="C65" s="87"/>
      <c r="D65" s="88"/>
      <c r="E65" s="87"/>
      <c r="F65" s="89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9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</row>
    <row r="66" ht="15.75" customHeight="1">
      <c r="A66" s="87"/>
      <c r="B66" s="87"/>
      <c r="C66" s="87"/>
      <c r="D66" s="88"/>
      <c r="E66" s="87"/>
      <c r="F66" s="89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9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</row>
    <row r="67" ht="15.75" customHeight="1">
      <c r="A67" s="87"/>
      <c r="B67" s="87"/>
      <c r="C67" s="87"/>
      <c r="D67" s="88"/>
      <c r="E67" s="87"/>
      <c r="F67" s="89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9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</row>
    <row r="68" ht="15.75" customHeight="1">
      <c r="A68" s="87"/>
      <c r="B68" s="87"/>
      <c r="C68" s="87"/>
      <c r="D68" s="88"/>
      <c r="E68" s="87"/>
      <c r="F68" s="89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9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</row>
    <row r="69" ht="15.75" customHeight="1">
      <c r="A69" s="87"/>
      <c r="B69" s="87"/>
      <c r="C69" s="87"/>
      <c r="D69" s="88"/>
      <c r="E69" s="87"/>
      <c r="F69" s="89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9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</row>
    <row r="70" ht="15.75" customHeight="1">
      <c r="A70" s="87"/>
      <c r="B70" s="87"/>
      <c r="C70" s="87"/>
      <c r="D70" s="88"/>
      <c r="E70" s="87"/>
      <c r="F70" s="89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9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</row>
    <row r="71" ht="15.75" customHeight="1">
      <c r="A71" s="87"/>
      <c r="B71" s="87"/>
      <c r="C71" s="87"/>
      <c r="D71" s="88"/>
      <c r="E71" s="87"/>
      <c r="F71" s="89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9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</row>
    <row r="72" ht="15.75" customHeight="1">
      <c r="A72" s="87"/>
      <c r="B72" s="87"/>
      <c r="C72" s="87"/>
      <c r="D72" s="88"/>
      <c r="E72" s="87"/>
      <c r="F72" s="89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9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</row>
    <row r="73" ht="15.75" customHeight="1">
      <c r="A73" s="87"/>
      <c r="B73" s="87"/>
      <c r="C73" s="87"/>
      <c r="D73" s="88"/>
      <c r="E73" s="87"/>
      <c r="F73" s="89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9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</row>
    <row r="74" ht="15.75" customHeight="1">
      <c r="A74" s="87"/>
      <c r="B74" s="87"/>
      <c r="C74" s="87"/>
      <c r="D74" s="88"/>
      <c r="E74" s="87"/>
      <c r="F74" s="89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9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</row>
    <row r="75" ht="15.75" customHeight="1">
      <c r="A75" s="87"/>
      <c r="B75" s="87"/>
      <c r="C75" s="87"/>
      <c r="D75" s="88"/>
      <c r="E75" s="87"/>
      <c r="F75" s="89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9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</row>
    <row r="76" ht="15.75" customHeight="1">
      <c r="A76" s="87"/>
      <c r="B76" s="87"/>
      <c r="C76" s="87"/>
      <c r="D76" s="88"/>
      <c r="E76" s="87"/>
      <c r="F76" s="89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9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</row>
    <row r="77" ht="15.75" customHeight="1">
      <c r="A77" s="87"/>
      <c r="B77" s="87"/>
      <c r="C77" s="87"/>
      <c r="D77" s="88"/>
      <c r="E77" s="87"/>
      <c r="F77" s="89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9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</row>
    <row r="78" ht="15.75" customHeight="1">
      <c r="A78" s="87"/>
      <c r="B78" s="87"/>
      <c r="C78" s="87"/>
      <c r="D78" s="88"/>
      <c r="E78" s="87"/>
      <c r="F78" s="89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9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</row>
    <row r="79" ht="15.75" customHeight="1">
      <c r="A79" s="87"/>
      <c r="B79" s="87"/>
      <c r="C79" s="87"/>
      <c r="D79" s="88"/>
      <c r="E79" s="87"/>
      <c r="F79" s="89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9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</row>
    <row r="80" ht="15.75" customHeight="1">
      <c r="A80" s="87"/>
      <c r="B80" s="87"/>
      <c r="C80" s="87"/>
      <c r="D80" s="88"/>
      <c r="E80" s="87"/>
      <c r="F80" s="89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9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</row>
    <row r="81" ht="15.75" customHeight="1">
      <c r="A81" s="87"/>
      <c r="B81" s="87"/>
      <c r="C81" s="87"/>
      <c r="D81" s="88"/>
      <c r="E81" s="87"/>
      <c r="F81" s="89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9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</row>
    <row r="82" ht="15.75" customHeight="1">
      <c r="A82" s="87"/>
      <c r="B82" s="87"/>
      <c r="C82" s="87"/>
      <c r="D82" s="88"/>
      <c r="E82" s="87"/>
      <c r="F82" s="89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9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</row>
    <row r="83" ht="15.75" customHeight="1">
      <c r="A83" s="87"/>
      <c r="B83" s="87"/>
      <c r="C83" s="87"/>
      <c r="D83" s="88"/>
      <c r="E83" s="87"/>
      <c r="F83" s="89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9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</row>
    <row r="84" ht="15.75" customHeight="1">
      <c r="A84" s="87"/>
      <c r="B84" s="87"/>
      <c r="C84" s="87"/>
      <c r="D84" s="88"/>
      <c r="E84" s="87"/>
      <c r="F84" s="89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9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</row>
    <row r="85" ht="15.75" customHeight="1">
      <c r="A85" s="87"/>
      <c r="B85" s="87"/>
      <c r="C85" s="87"/>
      <c r="D85" s="88"/>
      <c r="E85" s="87"/>
      <c r="F85" s="89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9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</row>
    <row r="86" ht="15.75" customHeight="1">
      <c r="A86" s="87"/>
      <c r="B86" s="87"/>
      <c r="C86" s="87"/>
      <c r="D86" s="88"/>
      <c r="E86" s="87"/>
      <c r="F86" s="89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9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</row>
    <row r="87" ht="15.75" customHeight="1">
      <c r="A87" s="87"/>
      <c r="B87" s="87"/>
      <c r="C87" s="87"/>
      <c r="D87" s="88"/>
      <c r="E87" s="87"/>
      <c r="F87" s="89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9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</row>
    <row r="88" ht="15.75" customHeight="1">
      <c r="A88" s="87"/>
      <c r="B88" s="87"/>
      <c r="C88" s="112"/>
      <c r="D88" s="153"/>
      <c r="E88" s="150"/>
      <c r="F88" s="150"/>
      <c r="G88" s="150"/>
      <c r="H88" s="150"/>
      <c r="I88" s="150"/>
      <c r="J88" s="150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</row>
    <row r="89" ht="15.75" customHeight="1">
      <c r="A89" s="87"/>
      <c r="B89" s="87"/>
      <c r="C89" s="112"/>
      <c r="D89" s="153"/>
      <c r="E89" s="150"/>
      <c r="F89" s="150"/>
      <c r="G89" s="150"/>
      <c r="H89" s="150"/>
      <c r="I89" s="150"/>
      <c r="J89" s="150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</row>
    <row r="90" ht="15.75" customHeight="1">
      <c r="A90" s="87"/>
      <c r="B90" s="87"/>
      <c r="C90" s="112"/>
      <c r="D90" s="153"/>
      <c r="E90" s="150"/>
      <c r="F90" s="150"/>
      <c r="G90" s="150"/>
      <c r="H90" s="150"/>
      <c r="I90" s="150"/>
      <c r="J90" s="150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</row>
    <row r="91" ht="15.75" customHeight="1">
      <c r="A91" s="87"/>
      <c r="B91" s="87"/>
      <c r="C91" s="112"/>
      <c r="D91" s="153"/>
      <c r="E91" s="150"/>
      <c r="F91" s="150"/>
      <c r="G91" s="150"/>
      <c r="H91" s="150"/>
      <c r="I91" s="150"/>
      <c r="J91" s="150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</row>
    <row r="92" ht="15.75" customHeight="1">
      <c r="A92" s="87"/>
      <c r="B92" s="87"/>
      <c r="C92" s="112"/>
      <c r="D92" s="153"/>
      <c r="E92" s="150"/>
      <c r="F92" s="150"/>
      <c r="G92" s="150"/>
      <c r="H92" s="150"/>
      <c r="I92" s="150"/>
      <c r="J92" s="150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</row>
    <row r="93" ht="15.75" customHeight="1">
      <c r="A93" s="87"/>
      <c r="B93" s="87"/>
      <c r="C93" s="112"/>
      <c r="D93" s="153"/>
      <c r="E93" s="150"/>
      <c r="F93" s="150"/>
      <c r="G93" s="150"/>
      <c r="H93" s="150"/>
      <c r="I93" s="150"/>
      <c r="J93" s="150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</row>
    <row r="94" ht="15.75" customHeight="1">
      <c r="A94" s="87"/>
      <c r="B94" s="87"/>
      <c r="C94" s="112"/>
      <c r="D94" s="153"/>
      <c r="E94" s="150"/>
      <c r="F94" s="150"/>
      <c r="G94" s="150"/>
      <c r="H94" s="150"/>
      <c r="I94" s="150"/>
      <c r="J94" s="150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</row>
    <row r="95" ht="15.75" customHeight="1">
      <c r="A95" s="87"/>
      <c r="B95" s="87"/>
      <c r="C95" s="112"/>
      <c r="D95" s="153"/>
      <c r="E95" s="150"/>
      <c r="F95" s="150"/>
      <c r="G95" s="150"/>
      <c r="H95" s="150"/>
      <c r="I95" s="150"/>
      <c r="J95" s="150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</row>
    <row r="96" ht="15.75" customHeight="1">
      <c r="A96" s="87"/>
      <c r="B96" s="87"/>
      <c r="C96" s="112"/>
      <c r="D96" s="153"/>
      <c r="E96" s="150"/>
      <c r="F96" s="150"/>
      <c r="G96" s="150"/>
      <c r="H96" s="150"/>
      <c r="I96" s="150"/>
      <c r="J96" s="150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</row>
    <row r="97" ht="15.75" customHeight="1">
      <c r="A97" s="87"/>
      <c r="B97" s="87"/>
      <c r="C97" s="112"/>
      <c r="D97" s="153"/>
      <c r="E97" s="150"/>
      <c r="F97" s="150"/>
      <c r="G97" s="150"/>
      <c r="H97" s="150"/>
      <c r="I97" s="150"/>
      <c r="J97" s="150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</row>
    <row r="98" ht="15.75" customHeight="1">
      <c r="A98" s="87"/>
      <c r="B98" s="87"/>
      <c r="C98" s="112"/>
      <c r="D98" s="153"/>
      <c r="E98" s="150"/>
      <c r="F98" s="150"/>
      <c r="G98" s="150"/>
      <c r="H98" s="150"/>
      <c r="I98" s="150"/>
      <c r="J98" s="150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</row>
    <row r="99" ht="15.75" customHeight="1">
      <c r="A99" s="87"/>
      <c r="B99" s="87"/>
      <c r="C99" s="112"/>
      <c r="D99" s="153"/>
      <c r="E99" s="150"/>
      <c r="F99" s="150"/>
      <c r="G99" s="150"/>
      <c r="H99" s="150"/>
      <c r="I99" s="150"/>
      <c r="J99" s="150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</row>
    <row r="100" ht="15.75" customHeight="1">
      <c r="A100" s="87"/>
      <c r="B100" s="87"/>
      <c r="C100" s="112"/>
      <c r="D100" s="153"/>
      <c r="E100" s="150"/>
      <c r="F100" s="150"/>
      <c r="G100" s="150"/>
      <c r="H100" s="150"/>
      <c r="I100" s="150"/>
      <c r="J100" s="150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</row>
    <row r="101" ht="15.75" customHeight="1">
      <c r="A101" s="87"/>
      <c r="B101" s="87"/>
      <c r="C101" s="112"/>
      <c r="D101" s="153"/>
      <c r="E101" s="150"/>
      <c r="F101" s="150"/>
      <c r="G101" s="150"/>
      <c r="H101" s="150"/>
      <c r="I101" s="150"/>
      <c r="J101" s="150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</row>
    <row r="102" ht="15.75" customHeight="1">
      <c r="A102" s="87"/>
      <c r="B102" s="87"/>
      <c r="C102" s="112"/>
      <c r="D102" s="153"/>
      <c r="E102" s="150"/>
      <c r="F102" s="150"/>
      <c r="G102" s="150"/>
      <c r="H102" s="150"/>
      <c r="I102" s="150"/>
      <c r="J102" s="150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</row>
    <row r="103" ht="15.75" customHeight="1">
      <c r="A103" s="87"/>
      <c r="B103" s="87"/>
      <c r="C103" s="112"/>
      <c r="D103" s="153"/>
      <c r="E103" s="150"/>
      <c r="F103" s="150"/>
      <c r="G103" s="150"/>
      <c r="H103" s="150"/>
      <c r="I103" s="150"/>
      <c r="J103" s="150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</row>
    <row r="104" ht="15.75" customHeight="1">
      <c r="A104" s="87"/>
      <c r="B104" s="87"/>
      <c r="C104" s="112"/>
      <c r="D104" s="153"/>
      <c r="E104" s="150"/>
      <c r="F104" s="150"/>
      <c r="G104" s="150"/>
      <c r="H104" s="150"/>
      <c r="I104" s="150"/>
      <c r="J104" s="150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</row>
    <row r="105" ht="15.75" customHeight="1">
      <c r="A105" s="87"/>
      <c r="B105" s="87"/>
      <c r="C105" s="112"/>
      <c r="D105" s="153"/>
      <c r="E105" s="150"/>
      <c r="F105" s="150"/>
      <c r="G105" s="150"/>
      <c r="H105" s="150"/>
      <c r="I105" s="150"/>
      <c r="J105" s="150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</row>
    <row r="106" ht="15.75" customHeight="1">
      <c r="A106" s="87"/>
      <c r="B106" s="87"/>
      <c r="C106" s="112"/>
      <c r="D106" s="153"/>
      <c r="E106" s="150"/>
      <c r="F106" s="150"/>
      <c r="G106" s="150"/>
      <c r="H106" s="150"/>
      <c r="I106" s="150"/>
      <c r="J106" s="150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</row>
    <row r="107" ht="15.75" customHeight="1">
      <c r="A107" s="87"/>
      <c r="B107" s="87"/>
      <c r="C107" s="112"/>
      <c r="D107" s="153"/>
      <c r="E107" s="150"/>
      <c r="F107" s="150"/>
      <c r="G107" s="150"/>
      <c r="H107" s="150"/>
      <c r="I107" s="150"/>
      <c r="J107" s="150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</row>
    <row r="108" ht="15.75" customHeight="1">
      <c r="A108" s="87"/>
      <c r="B108" s="87"/>
      <c r="C108" s="112"/>
      <c r="D108" s="153"/>
      <c r="E108" s="150"/>
      <c r="F108" s="150"/>
      <c r="G108" s="150"/>
      <c r="H108" s="150"/>
      <c r="I108" s="150"/>
      <c r="J108" s="150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</row>
    <row r="109" ht="15.75" customHeight="1">
      <c r="A109" s="87"/>
      <c r="B109" s="87"/>
      <c r="C109" s="112"/>
      <c r="D109" s="153"/>
      <c r="E109" s="150"/>
      <c r="F109" s="150"/>
      <c r="G109" s="150"/>
      <c r="H109" s="150"/>
      <c r="I109" s="150"/>
      <c r="J109" s="150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</row>
    <row r="110" ht="15.75" customHeight="1">
      <c r="A110" s="87"/>
      <c r="B110" s="87"/>
      <c r="C110" s="112"/>
      <c r="D110" s="153"/>
      <c r="E110" s="150"/>
      <c r="F110" s="150"/>
      <c r="G110" s="150"/>
      <c r="H110" s="150"/>
      <c r="I110" s="150"/>
      <c r="J110" s="150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</row>
    <row r="111" ht="15.75" customHeight="1">
      <c r="A111" s="87"/>
      <c r="B111" s="87"/>
      <c r="C111" s="112"/>
      <c r="D111" s="153"/>
      <c r="E111" s="150"/>
      <c r="F111" s="150"/>
      <c r="G111" s="150"/>
      <c r="H111" s="150"/>
      <c r="I111" s="150"/>
      <c r="J111" s="150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</row>
    <row r="112" ht="15.75" customHeight="1">
      <c r="A112" s="87"/>
      <c r="B112" s="87"/>
      <c r="C112" s="112"/>
      <c r="D112" s="153"/>
      <c r="E112" s="150"/>
      <c r="F112" s="150"/>
      <c r="G112" s="150"/>
      <c r="H112" s="150"/>
      <c r="I112" s="150"/>
      <c r="J112" s="150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</row>
    <row r="113" ht="15.75" customHeight="1">
      <c r="A113" s="87"/>
      <c r="B113" s="87"/>
      <c r="C113" s="112"/>
      <c r="D113" s="153"/>
      <c r="E113" s="150"/>
      <c r="F113" s="150"/>
      <c r="G113" s="150"/>
      <c r="H113" s="150"/>
      <c r="I113" s="150"/>
      <c r="J113" s="150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</row>
    <row r="114" ht="15.75" customHeight="1">
      <c r="A114" s="87"/>
      <c r="B114" s="87"/>
      <c r="C114" s="112"/>
      <c r="D114" s="153"/>
      <c r="E114" s="150"/>
      <c r="F114" s="150"/>
      <c r="G114" s="150"/>
      <c r="H114" s="150"/>
      <c r="I114" s="150"/>
      <c r="J114" s="150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</row>
    <row r="115" ht="15.75" customHeight="1">
      <c r="A115" s="87"/>
      <c r="B115" s="87"/>
      <c r="C115" s="112"/>
      <c r="D115" s="153"/>
      <c r="E115" s="150"/>
      <c r="F115" s="150"/>
      <c r="G115" s="150"/>
      <c r="H115" s="150"/>
      <c r="I115" s="150"/>
      <c r="J115" s="150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</row>
    <row r="116" ht="15.75" customHeight="1">
      <c r="A116" s="87"/>
      <c r="B116" s="87"/>
      <c r="C116" s="112"/>
      <c r="D116" s="153"/>
      <c r="E116" s="150"/>
      <c r="F116" s="150"/>
      <c r="G116" s="150"/>
      <c r="H116" s="150"/>
      <c r="I116" s="150"/>
      <c r="J116" s="150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</row>
    <row r="117" ht="15.75" customHeight="1">
      <c r="A117" s="87"/>
      <c r="B117" s="87"/>
      <c r="C117" s="112"/>
      <c r="D117" s="153"/>
      <c r="E117" s="150"/>
      <c r="F117" s="150"/>
      <c r="G117" s="150"/>
      <c r="H117" s="150"/>
      <c r="I117" s="150"/>
      <c r="J117" s="150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</row>
    <row r="118" ht="15.75" customHeight="1">
      <c r="A118" s="87"/>
      <c r="B118" s="87"/>
      <c r="C118" s="112"/>
      <c r="D118" s="153"/>
      <c r="E118" s="150"/>
      <c r="F118" s="150"/>
      <c r="G118" s="150"/>
      <c r="H118" s="150"/>
      <c r="I118" s="150"/>
      <c r="J118" s="150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</row>
    <row r="119" ht="15.75" customHeight="1">
      <c r="A119" s="87"/>
      <c r="B119" s="87"/>
      <c r="C119" s="112"/>
      <c r="D119" s="153"/>
      <c r="E119" s="150"/>
      <c r="F119" s="150"/>
      <c r="G119" s="150"/>
      <c r="H119" s="150"/>
      <c r="I119" s="150"/>
      <c r="J119" s="150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</row>
    <row r="120" ht="15.75" customHeight="1">
      <c r="A120" s="87"/>
      <c r="B120" s="87"/>
      <c r="C120" s="112"/>
      <c r="D120" s="153"/>
      <c r="E120" s="150"/>
      <c r="F120" s="150"/>
      <c r="G120" s="150"/>
      <c r="H120" s="150"/>
      <c r="I120" s="150"/>
      <c r="J120" s="150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</row>
    <row r="121" ht="15.75" customHeight="1">
      <c r="A121" s="87"/>
      <c r="B121" s="87"/>
      <c r="C121" s="112"/>
      <c r="D121" s="153"/>
      <c r="E121" s="150"/>
      <c r="F121" s="150"/>
      <c r="G121" s="150"/>
      <c r="H121" s="150"/>
      <c r="I121" s="150"/>
      <c r="J121" s="150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</row>
    <row r="122" ht="15.75" customHeight="1">
      <c r="A122" s="87"/>
      <c r="B122" s="87"/>
      <c r="C122" s="112"/>
      <c r="D122" s="153"/>
      <c r="E122" s="150"/>
      <c r="F122" s="150"/>
      <c r="G122" s="150"/>
      <c r="H122" s="150"/>
      <c r="I122" s="150"/>
      <c r="J122" s="150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</row>
    <row r="123" ht="15.75" customHeight="1">
      <c r="A123" s="87"/>
      <c r="B123" s="87"/>
      <c r="C123" s="112"/>
      <c r="D123" s="153"/>
      <c r="E123" s="150"/>
      <c r="F123" s="150"/>
      <c r="G123" s="150"/>
      <c r="H123" s="150"/>
      <c r="I123" s="150"/>
      <c r="J123" s="150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</row>
    <row r="124" ht="15.75" customHeight="1">
      <c r="A124" s="87"/>
      <c r="B124" s="87"/>
      <c r="C124" s="112"/>
      <c r="D124" s="153"/>
      <c r="E124" s="150"/>
      <c r="F124" s="150"/>
      <c r="G124" s="150"/>
      <c r="H124" s="150"/>
      <c r="I124" s="150"/>
      <c r="J124" s="150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</row>
    <row r="125" ht="15.75" customHeight="1">
      <c r="A125" s="87"/>
      <c r="B125" s="87"/>
      <c r="C125" s="112"/>
      <c r="D125" s="153"/>
      <c r="E125" s="150"/>
      <c r="F125" s="150"/>
      <c r="G125" s="150"/>
      <c r="H125" s="150"/>
      <c r="I125" s="150"/>
      <c r="J125" s="150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</row>
    <row r="126" ht="15.75" customHeight="1">
      <c r="A126" s="87"/>
      <c r="B126" s="87"/>
      <c r="C126" s="112"/>
      <c r="D126" s="153"/>
      <c r="E126" s="150"/>
      <c r="F126" s="150"/>
      <c r="G126" s="150"/>
      <c r="H126" s="150"/>
      <c r="I126" s="150"/>
      <c r="J126" s="150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</row>
    <row r="127" ht="15.75" customHeight="1">
      <c r="A127" s="87"/>
      <c r="B127" s="87"/>
      <c r="C127" s="112"/>
      <c r="D127" s="153"/>
      <c r="E127" s="150"/>
      <c r="F127" s="150"/>
      <c r="G127" s="150"/>
      <c r="H127" s="150"/>
      <c r="I127" s="150"/>
      <c r="J127" s="150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</row>
    <row r="128" ht="15.75" customHeight="1">
      <c r="A128" s="87"/>
      <c r="B128" s="87"/>
      <c r="C128" s="112"/>
      <c r="D128" s="153"/>
      <c r="E128" s="150"/>
      <c r="F128" s="150"/>
      <c r="G128" s="150"/>
      <c r="H128" s="150"/>
      <c r="I128" s="150"/>
      <c r="J128" s="150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</row>
    <row r="129" ht="15.75" customHeight="1">
      <c r="A129" s="87"/>
      <c r="B129" s="87"/>
      <c r="C129" s="112"/>
      <c r="D129" s="153"/>
      <c r="E129" s="150"/>
      <c r="F129" s="150"/>
      <c r="G129" s="150"/>
      <c r="H129" s="150"/>
      <c r="I129" s="150"/>
      <c r="J129" s="150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</row>
    <row r="130" ht="15.75" customHeight="1">
      <c r="A130" s="87"/>
      <c r="B130" s="87"/>
      <c r="C130" s="112"/>
      <c r="D130" s="153"/>
      <c r="E130" s="150"/>
      <c r="F130" s="150"/>
      <c r="G130" s="150"/>
      <c r="H130" s="150"/>
      <c r="I130" s="150"/>
      <c r="J130" s="150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</row>
    <row r="131" ht="15.75" customHeight="1">
      <c r="A131" s="87"/>
      <c r="B131" s="87"/>
      <c r="C131" s="112"/>
      <c r="D131" s="153"/>
      <c r="E131" s="150"/>
      <c r="F131" s="150"/>
      <c r="G131" s="150"/>
      <c r="H131" s="150"/>
      <c r="I131" s="150"/>
      <c r="J131" s="150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</row>
    <row r="132" ht="15.75" customHeight="1">
      <c r="A132" s="87"/>
      <c r="B132" s="87"/>
      <c r="C132" s="112"/>
      <c r="D132" s="153"/>
      <c r="E132" s="150"/>
      <c r="F132" s="150"/>
      <c r="G132" s="150"/>
      <c r="H132" s="150"/>
      <c r="I132" s="150"/>
      <c r="J132" s="150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</row>
    <row r="133" ht="15.75" customHeight="1">
      <c r="A133" s="87"/>
      <c r="B133" s="87"/>
      <c r="C133" s="112"/>
      <c r="D133" s="153"/>
      <c r="E133" s="150"/>
      <c r="F133" s="150"/>
      <c r="G133" s="150"/>
      <c r="H133" s="150"/>
      <c r="I133" s="150"/>
      <c r="J133" s="150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</row>
    <row r="134" ht="15.75" customHeight="1">
      <c r="A134" s="87"/>
      <c r="B134" s="87"/>
      <c r="C134" s="112"/>
      <c r="D134" s="153"/>
      <c r="E134" s="150"/>
      <c r="F134" s="150"/>
      <c r="G134" s="150"/>
      <c r="H134" s="150"/>
      <c r="I134" s="150"/>
      <c r="J134" s="150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</row>
    <row r="135" ht="15.75" customHeight="1">
      <c r="A135" s="87"/>
      <c r="B135" s="87"/>
      <c r="C135" s="112"/>
      <c r="D135" s="153"/>
      <c r="E135" s="150"/>
      <c r="F135" s="150"/>
      <c r="G135" s="150"/>
      <c r="H135" s="150"/>
      <c r="I135" s="150"/>
      <c r="J135" s="150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</row>
    <row r="136" ht="15.75" customHeight="1">
      <c r="A136" s="87"/>
      <c r="B136" s="87"/>
      <c r="C136" s="112"/>
      <c r="D136" s="153"/>
      <c r="E136" s="150"/>
      <c r="F136" s="150"/>
      <c r="G136" s="150"/>
      <c r="H136" s="150"/>
      <c r="I136" s="150"/>
      <c r="J136" s="150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</row>
    <row r="137" ht="15.75" customHeight="1">
      <c r="A137" s="87"/>
      <c r="B137" s="87"/>
      <c r="C137" s="112"/>
      <c r="D137" s="153"/>
      <c r="E137" s="150"/>
      <c r="F137" s="150"/>
      <c r="G137" s="150"/>
      <c r="H137" s="150"/>
      <c r="I137" s="150"/>
      <c r="J137" s="150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</row>
    <row r="138" ht="15.75" customHeight="1">
      <c r="A138" s="87"/>
      <c r="B138" s="87"/>
      <c r="C138" s="112"/>
      <c r="D138" s="153"/>
      <c r="E138" s="150"/>
      <c r="F138" s="150"/>
      <c r="G138" s="150"/>
      <c r="H138" s="150"/>
      <c r="I138" s="150"/>
      <c r="J138" s="150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</row>
    <row r="139" ht="15.75" customHeight="1">
      <c r="A139" s="87"/>
      <c r="B139" s="87"/>
      <c r="C139" s="112"/>
      <c r="D139" s="153"/>
      <c r="E139" s="150"/>
      <c r="F139" s="150"/>
      <c r="G139" s="150"/>
      <c r="H139" s="150"/>
      <c r="I139" s="150"/>
      <c r="J139" s="150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</row>
    <row r="140" ht="15.75" customHeight="1">
      <c r="A140" s="87"/>
      <c r="B140" s="87"/>
      <c r="C140" s="112"/>
      <c r="D140" s="153"/>
      <c r="E140" s="150"/>
      <c r="F140" s="150"/>
      <c r="G140" s="150"/>
      <c r="H140" s="150"/>
      <c r="I140" s="150"/>
      <c r="J140" s="150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</row>
    <row r="141" ht="15.75" customHeight="1">
      <c r="A141" s="87"/>
      <c r="B141" s="87"/>
      <c r="C141" s="112"/>
      <c r="D141" s="153"/>
      <c r="E141" s="150"/>
      <c r="F141" s="150"/>
      <c r="G141" s="150"/>
      <c r="H141" s="150"/>
      <c r="I141" s="150"/>
      <c r="J141" s="150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</row>
    <row r="142" ht="15.75" customHeight="1">
      <c r="A142" s="87"/>
      <c r="B142" s="87"/>
      <c r="C142" s="112"/>
      <c r="D142" s="153"/>
      <c r="E142" s="150"/>
      <c r="F142" s="150"/>
      <c r="G142" s="150"/>
      <c r="H142" s="150"/>
      <c r="I142" s="150"/>
      <c r="J142" s="150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</row>
    <row r="143" ht="15.75" customHeight="1">
      <c r="A143" s="87"/>
      <c r="B143" s="87"/>
      <c r="C143" s="112"/>
      <c r="D143" s="153"/>
      <c r="E143" s="150"/>
      <c r="F143" s="150"/>
      <c r="G143" s="150"/>
      <c r="H143" s="150"/>
      <c r="I143" s="150"/>
      <c r="J143" s="150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</row>
    <row r="144" ht="15.75" customHeight="1">
      <c r="A144" s="87"/>
      <c r="B144" s="87"/>
      <c r="C144" s="112"/>
      <c r="D144" s="153"/>
      <c r="E144" s="150"/>
      <c r="F144" s="150"/>
      <c r="G144" s="150"/>
      <c r="H144" s="150"/>
      <c r="I144" s="150"/>
      <c r="J144" s="150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</row>
    <row r="145" ht="15.75" customHeight="1">
      <c r="A145" s="87"/>
      <c r="B145" s="87"/>
      <c r="C145" s="112"/>
      <c r="D145" s="153"/>
      <c r="E145" s="150"/>
      <c r="F145" s="150"/>
      <c r="G145" s="150"/>
      <c r="H145" s="150"/>
      <c r="I145" s="150"/>
      <c r="J145" s="150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</row>
    <row r="146" ht="15.75" customHeight="1">
      <c r="A146" s="87"/>
      <c r="B146" s="87"/>
      <c r="C146" s="112"/>
      <c r="D146" s="153"/>
      <c r="E146" s="150"/>
      <c r="F146" s="150"/>
      <c r="G146" s="150"/>
      <c r="H146" s="150"/>
      <c r="I146" s="150"/>
      <c r="J146" s="150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</row>
    <row r="147" ht="15.75" customHeight="1">
      <c r="A147" s="87"/>
      <c r="B147" s="87"/>
      <c r="C147" s="112"/>
      <c r="D147" s="153"/>
      <c r="E147" s="150"/>
      <c r="F147" s="150"/>
      <c r="G147" s="150"/>
      <c r="H147" s="150"/>
      <c r="I147" s="150"/>
      <c r="J147" s="150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</row>
    <row r="148" ht="15.75" customHeight="1">
      <c r="A148" s="87"/>
      <c r="B148" s="87"/>
      <c r="C148" s="112"/>
      <c r="D148" s="153"/>
      <c r="E148" s="150"/>
      <c r="F148" s="150"/>
      <c r="G148" s="150"/>
      <c r="H148" s="150"/>
      <c r="I148" s="150"/>
      <c r="J148" s="150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</row>
    <row r="149" ht="15.75" customHeight="1">
      <c r="A149" s="87"/>
      <c r="B149" s="87"/>
      <c r="C149" s="112"/>
      <c r="D149" s="153"/>
      <c r="E149" s="150"/>
      <c r="F149" s="150"/>
      <c r="G149" s="150"/>
      <c r="H149" s="150"/>
      <c r="I149" s="150"/>
      <c r="J149" s="150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</row>
    <row r="150" ht="15.75" customHeight="1">
      <c r="A150" s="87"/>
      <c r="B150" s="87"/>
      <c r="C150" s="112"/>
      <c r="D150" s="153"/>
      <c r="E150" s="150"/>
      <c r="F150" s="150"/>
      <c r="G150" s="150"/>
      <c r="H150" s="150"/>
      <c r="I150" s="150"/>
      <c r="J150" s="150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</row>
    <row r="151" ht="15.75" customHeight="1">
      <c r="A151" s="87"/>
      <c r="B151" s="87"/>
      <c r="C151" s="112"/>
      <c r="D151" s="153"/>
      <c r="E151" s="150"/>
      <c r="F151" s="150"/>
      <c r="G151" s="150"/>
      <c r="H151" s="150"/>
      <c r="I151" s="150"/>
      <c r="J151" s="150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</row>
    <row r="152" ht="15.75" customHeight="1">
      <c r="A152" s="87"/>
      <c r="B152" s="87"/>
      <c r="C152" s="112"/>
      <c r="D152" s="153"/>
      <c r="E152" s="150"/>
      <c r="F152" s="150"/>
      <c r="G152" s="150"/>
      <c r="H152" s="150"/>
      <c r="I152" s="150"/>
      <c r="J152" s="150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</row>
    <row r="153" ht="15.75" customHeight="1">
      <c r="A153" s="87"/>
      <c r="B153" s="87"/>
      <c r="C153" s="112"/>
      <c r="D153" s="153"/>
      <c r="E153" s="150"/>
      <c r="F153" s="150"/>
      <c r="G153" s="150"/>
      <c r="H153" s="150"/>
      <c r="I153" s="150"/>
      <c r="J153" s="150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</row>
    <row r="154" ht="15.75" customHeight="1">
      <c r="A154" s="87"/>
      <c r="B154" s="87"/>
      <c r="C154" s="112"/>
      <c r="D154" s="153"/>
      <c r="E154" s="150"/>
      <c r="F154" s="150"/>
      <c r="G154" s="150"/>
      <c r="H154" s="150"/>
      <c r="I154" s="150"/>
      <c r="J154" s="150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</row>
    <row r="155" ht="15.75" customHeight="1">
      <c r="A155" s="87"/>
      <c r="B155" s="87"/>
      <c r="C155" s="112"/>
      <c r="D155" s="153"/>
      <c r="E155" s="150"/>
      <c r="F155" s="150"/>
      <c r="G155" s="150"/>
      <c r="H155" s="150"/>
      <c r="I155" s="150"/>
      <c r="J155" s="150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</row>
    <row r="156" ht="15.75" customHeight="1">
      <c r="A156" s="87"/>
      <c r="B156" s="87"/>
      <c r="C156" s="112"/>
      <c r="D156" s="153"/>
      <c r="E156" s="150"/>
      <c r="F156" s="150"/>
      <c r="G156" s="150"/>
      <c r="H156" s="150"/>
      <c r="I156" s="150"/>
      <c r="J156" s="150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</row>
    <row r="157" ht="15.75" customHeight="1">
      <c r="A157" s="87"/>
      <c r="B157" s="87"/>
      <c r="C157" s="112"/>
      <c r="D157" s="153"/>
      <c r="E157" s="150"/>
      <c r="F157" s="150"/>
      <c r="G157" s="150"/>
      <c r="H157" s="150"/>
      <c r="I157" s="150"/>
      <c r="J157" s="150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</row>
    <row r="158" ht="15.75" customHeight="1">
      <c r="A158" s="87"/>
      <c r="B158" s="87"/>
      <c r="C158" s="87"/>
      <c r="D158" s="88"/>
      <c r="E158" s="87"/>
      <c r="F158" s="89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9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</row>
    <row r="159" ht="15.75" customHeight="1">
      <c r="A159" s="87"/>
      <c r="B159" s="87"/>
      <c r="C159" s="87"/>
      <c r="D159" s="88"/>
      <c r="E159" s="87"/>
      <c r="F159" s="89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9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</row>
    <row r="160" ht="15.75" customHeight="1">
      <c r="A160" s="87"/>
      <c r="B160" s="87"/>
      <c r="C160" s="87"/>
      <c r="D160" s="88"/>
      <c r="E160" s="87"/>
      <c r="F160" s="89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9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</row>
    <row r="161" ht="15.75" customHeight="1">
      <c r="A161" s="87"/>
      <c r="B161" s="87"/>
      <c r="C161" s="87"/>
      <c r="D161" s="88"/>
      <c r="E161" s="87"/>
      <c r="F161" s="89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9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</row>
    <row r="162" ht="15.75" customHeight="1">
      <c r="A162" s="87"/>
      <c r="B162" s="87"/>
      <c r="C162" s="87"/>
      <c r="D162" s="88"/>
      <c r="E162" s="87"/>
      <c r="F162" s="89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9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</row>
    <row r="163" ht="15.75" customHeight="1">
      <c r="A163" s="87"/>
      <c r="B163" s="87"/>
      <c r="C163" s="87"/>
      <c r="D163" s="88"/>
      <c r="E163" s="87"/>
      <c r="F163" s="89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9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</row>
    <row r="164" ht="15.75" customHeight="1">
      <c r="A164" s="87"/>
      <c r="B164" s="87"/>
      <c r="C164" s="87"/>
      <c r="D164" s="88"/>
      <c r="E164" s="87"/>
      <c r="F164" s="89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9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</row>
    <row r="165" ht="15.75" customHeight="1">
      <c r="A165" s="87"/>
      <c r="B165" s="87"/>
      <c r="C165" s="87"/>
      <c r="D165" s="88"/>
      <c r="E165" s="87"/>
      <c r="F165" s="89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9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</row>
    <row r="166" ht="15.75" customHeight="1">
      <c r="A166" s="87"/>
      <c r="B166" s="87"/>
      <c r="C166" s="87"/>
      <c r="D166" s="88"/>
      <c r="E166" s="87"/>
      <c r="F166" s="89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9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</row>
    <row r="167" ht="15.75" customHeight="1">
      <c r="A167" s="87"/>
      <c r="B167" s="87"/>
      <c r="C167" s="87"/>
      <c r="D167" s="88"/>
      <c r="E167" s="87"/>
      <c r="F167" s="89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9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</row>
    <row r="168" ht="15.75" customHeight="1">
      <c r="A168" s="87"/>
      <c r="B168" s="87"/>
      <c r="C168" s="87"/>
      <c r="D168" s="88"/>
      <c r="E168" s="87"/>
      <c r="F168" s="89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9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</row>
    <row r="169" ht="15.75" customHeight="1">
      <c r="A169" s="87"/>
      <c r="B169" s="87"/>
      <c r="C169" s="87"/>
      <c r="D169" s="88"/>
      <c r="E169" s="87"/>
      <c r="F169" s="89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9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</row>
    <row r="170" ht="15.75" customHeight="1">
      <c r="A170" s="87"/>
      <c r="B170" s="87"/>
      <c r="C170" s="87"/>
      <c r="D170" s="88"/>
      <c r="E170" s="87"/>
      <c r="F170" s="89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9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</row>
    <row r="171" ht="15.75" customHeight="1">
      <c r="A171" s="87"/>
      <c r="B171" s="87"/>
      <c r="C171" s="87"/>
      <c r="D171" s="88"/>
      <c r="E171" s="87"/>
      <c r="F171" s="89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9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</row>
    <row r="172" ht="15.75" customHeight="1">
      <c r="A172" s="87"/>
      <c r="B172" s="87"/>
      <c r="C172" s="87"/>
      <c r="D172" s="88"/>
      <c r="E172" s="87"/>
      <c r="F172" s="89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9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</row>
    <row r="173" ht="15.75" customHeight="1">
      <c r="A173" s="87"/>
      <c r="B173" s="87"/>
      <c r="C173" s="87"/>
      <c r="D173" s="88"/>
      <c r="E173" s="87"/>
      <c r="F173" s="89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9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</row>
    <row r="174" ht="15.75" customHeight="1">
      <c r="A174" s="87"/>
      <c r="B174" s="87"/>
      <c r="C174" s="87"/>
      <c r="D174" s="88"/>
      <c r="E174" s="87"/>
      <c r="F174" s="89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9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</row>
    <row r="175" ht="15.75" customHeight="1">
      <c r="A175" s="87"/>
      <c r="B175" s="87"/>
      <c r="C175" s="87"/>
      <c r="D175" s="88"/>
      <c r="E175" s="87"/>
      <c r="F175" s="89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9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</row>
    <row r="176" ht="15.75" customHeight="1">
      <c r="A176" s="87"/>
      <c r="B176" s="87"/>
      <c r="C176" s="87"/>
      <c r="D176" s="88"/>
      <c r="E176" s="87"/>
      <c r="F176" s="89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9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</row>
    <row r="177" ht="15.75" customHeight="1">
      <c r="A177" s="87"/>
      <c r="B177" s="87"/>
      <c r="C177" s="87"/>
      <c r="D177" s="88"/>
      <c r="E177" s="87"/>
      <c r="F177" s="89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9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</row>
    <row r="178" ht="15.75" customHeight="1">
      <c r="A178" s="87"/>
      <c r="B178" s="87"/>
      <c r="C178" s="87"/>
      <c r="D178" s="88"/>
      <c r="E178" s="87"/>
      <c r="F178" s="89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9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</row>
    <row r="179" ht="15.75" customHeight="1">
      <c r="A179" s="87"/>
      <c r="B179" s="87"/>
      <c r="C179" s="87"/>
      <c r="D179" s="88"/>
      <c r="E179" s="87"/>
      <c r="F179" s="89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9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</row>
    <row r="180" ht="15.75" customHeight="1">
      <c r="A180" s="87"/>
      <c r="B180" s="87"/>
      <c r="C180" s="87"/>
      <c r="D180" s="88"/>
      <c r="E180" s="87"/>
      <c r="F180" s="89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9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</row>
    <row r="181" ht="15.75" customHeight="1">
      <c r="A181" s="87"/>
      <c r="B181" s="87"/>
      <c r="C181" s="87"/>
      <c r="D181" s="88"/>
      <c r="E181" s="87"/>
      <c r="F181" s="89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9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</row>
    <row r="182" ht="15.75" customHeight="1">
      <c r="A182" s="87"/>
      <c r="B182" s="87"/>
      <c r="C182" s="87"/>
      <c r="D182" s="88"/>
      <c r="E182" s="87"/>
      <c r="F182" s="89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9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</row>
    <row r="183" ht="15.75" customHeight="1">
      <c r="A183" s="87"/>
      <c r="B183" s="87"/>
      <c r="C183" s="87"/>
      <c r="D183" s="88"/>
      <c r="E183" s="87"/>
      <c r="F183" s="89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9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</row>
    <row r="184" ht="15.75" customHeight="1">
      <c r="A184" s="87"/>
      <c r="B184" s="87"/>
      <c r="C184" s="87"/>
      <c r="D184" s="88"/>
      <c r="E184" s="87"/>
      <c r="F184" s="89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9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</row>
    <row r="185" ht="15.75" customHeight="1">
      <c r="A185" s="87"/>
      <c r="B185" s="87"/>
      <c r="C185" s="87"/>
      <c r="D185" s="88"/>
      <c r="E185" s="87"/>
      <c r="F185" s="89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9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</row>
    <row r="186" ht="15.75" customHeight="1">
      <c r="A186" s="87"/>
      <c r="B186" s="87"/>
      <c r="C186" s="87"/>
      <c r="D186" s="88"/>
      <c r="E186" s="87"/>
      <c r="F186" s="89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9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</row>
    <row r="187" ht="15.75" customHeight="1">
      <c r="A187" s="87"/>
      <c r="B187" s="87"/>
      <c r="C187" s="87"/>
      <c r="D187" s="88"/>
      <c r="E187" s="87"/>
      <c r="F187" s="89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9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</row>
    <row r="188" ht="15.75" customHeight="1">
      <c r="A188" s="87"/>
      <c r="B188" s="87"/>
      <c r="C188" s="87"/>
      <c r="D188" s="88"/>
      <c r="E188" s="87"/>
      <c r="F188" s="89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9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</row>
    <row r="189" ht="15.75" customHeight="1">
      <c r="A189" s="87"/>
      <c r="B189" s="87"/>
      <c r="C189" s="87"/>
      <c r="D189" s="88"/>
      <c r="E189" s="87"/>
      <c r="F189" s="89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9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</row>
    <row r="190" ht="15.75" customHeight="1">
      <c r="A190" s="87"/>
      <c r="B190" s="87"/>
      <c r="C190" s="87"/>
      <c r="D190" s="88"/>
      <c r="E190" s="87"/>
      <c r="F190" s="89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9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</row>
    <row r="191" ht="15.75" customHeight="1">
      <c r="A191" s="87"/>
      <c r="B191" s="87"/>
      <c r="C191" s="87"/>
      <c r="D191" s="88"/>
      <c r="E191" s="87"/>
      <c r="F191" s="89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9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</row>
    <row r="192" ht="15.75" customHeight="1">
      <c r="A192" s="87"/>
      <c r="B192" s="87"/>
      <c r="C192" s="87"/>
      <c r="D192" s="88"/>
      <c r="E192" s="87"/>
      <c r="F192" s="89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9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</row>
    <row r="193" ht="15.75" customHeight="1">
      <c r="A193" s="87"/>
      <c r="B193" s="87"/>
      <c r="C193" s="87"/>
      <c r="D193" s="88"/>
      <c r="E193" s="87"/>
      <c r="F193" s="89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9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</row>
    <row r="194" ht="15.75" customHeight="1">
      <c r="A194" s="87"/>
      <c r="B194" s="87"/>
      <c r="C194" s="87"/>
      <c r="D194" s="88"/>
      <c r="E194" s="87"/>
      <c r="F194" s="89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9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</row>
    <row r="195" ht="15.75" customHeight="1">
      <c r="A195" s="87"/>
      <c r="B195" s="87"/>
      <c r="C195" s="87"/>
      <c r="D195" s="88"/>
      <c r="E195" s="87"/>
      <c r="F195" s="89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9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</row>
    <row r="196" ht="15.75" customHeight="1">
      <c r="A196" s="87"/>
      <c r="B196" s="87"/>
      <c r="C196" s="87"/>
      <c r="D196" s="88"/>
      <c r="E196" s="87"/>
      <c r="F196" s="89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9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</row>
    <row r="197" ht="15.75" customHeight="1">
      <c r="A197" s="87"/>
      <c r="B197" s="87"/>
      <c r="C197" s="87"/>
      <c r="D197" s="88"/>
      <c r="E197" s="87"/>
      <c r="F197" s="89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9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</row>
    <row r="198" ht="15.75" customHeight="1">
      <c r="A198" s="87"/>
      <c r="B198" s="87"/>
      <c r="C198" s="87"/>
      <c r="D198" s="88"/>
      <c r="E198" s="87"/>
      <c r="F198" s="89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9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</row>
    <row r="199" ht="15.75" customHeight="1">
      <c r="A199" s="87"/>
      <c r="B199" s="87"/>
      <c r="C199" s="87"/>
      <c r="D199" s="88"/>
      <c r="E199" s="87"/>
      <c r="F199" s="89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9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</row>
    <row r="200" ht="15.75" customHeight="1">
      <c r="A200" s="87"/>
      <c r="B200" s="87"/>
      <c r="C200" s="87"/>
      <c r="D200" s="88"/>
      <c r="E200" s="87"/>
      <c r="F200" s="89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9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</row>
    <row r="201" ht="15.75" customHeight="1">
      <c r="A201" s="87"/>
      <c r="B201" s="87"/>
      <c r="C201" s="87"/>
      <c r="D201" s="88"/>
      <c r="E201" s="87"/>
      <c r="F201" s="89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9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</row>
    <row r="202" ht="15.75" customHeight="1">
      <c r="A202" s="87"/>
      <c r="B202" s="87"/>
      <c r="C202" s="87"/>
      <c r="D202" s="88"/>
      <c r="E202" s="87"/>
      <c r="F202" s="89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9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</row>
    <row r="203" ht="15.75" customHeight="1">
      <c r="A203" s="87"/>
      <c r="B203" s="87"/>
      <c r="C203" s="87"/>
      <c r="D203" s="88"/>
      <c r="E203" s="87"/>
      <c r="F203" s="89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9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</row>
    <row r="204" ht="15.75" customHeight="1">
      <c r="A204" s="87"/>
      <c r="B204" s="87"/>
      <c r="C204" s="87"/>
      <c r="D204" s="88"/>
      <c r="E204" s="87"/>
      <c r="F204" s="89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9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</row>
    <row r="205" ht="15.75" customHeight="1">
      <c r="A205" s="87"/>
      <c r="B205" s="87"/>
      <c r="C205" s="87"/>
      <c r="D205" s="88"/>
      <c r="E205" s="87"/>
      <c r="F205" s="89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9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</row>
    <row r="206" ht="15.75" customHeight="1">
      <c r="A206" s="87"/>
      <c r="B206" s="87"/>
      <c r="C206" s="87"/>
      <c r="D206" s="88"/>
      <c r="E206" s="87"/>
      <c r="F206" s="89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9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</row>
    <row r="207" ht="15.75" customHeight="1">
      <c r="A207" s="87"/>
      <c r="B207" s="87"/>
      <c r="C207" s="87"/>
      <c r="D207" s="88"/>
      <c r="E207" s="87"/>
      <c r="F207" s="89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9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</row>
    <row r="208" ht="15.75" customHeight="1">
      <c r="A208" s="87"/>
      <c r="B208" s="87"/>
      <c r="C208" s="87"/>
      <c r="D208" s="88"/>
      <c r="E208" s="87"/>
      <c r="F208" s="89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9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</row>
    <row r="209" ht="15.75" customHeight="1">
      <c r="A209" s="87"/>
      <c r="B209" s="87"/>
      <c r="C209" s="87"/>
      <c r="D209" s="88"/>
      <c r="E209" s="87"/>
      <c r="F209" s="89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9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</row>
    <row r="210" ht="15.75" customHeight="1">
      <c r="A210" s="87"/>
      <c r="B210" s="87"/>
      <c r="C210" s="87"/>
      <c r="D210" s="88"/>
      <c r="E210" s="87"/>
      <c r="F210" s="89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9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</row>
    <row r="211" ht="15.75" customHeight="1">
      <c r="A211" s="87"/>
      <c r="B211" s="87"/>
      <c r="C211" s="87"/>
      <c r="D211" s="88"/>
      <c r="E211" s="87"/>
      <c r="F211" s="89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9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</row>
    <row r="212" ht="15.75" customHeight="1">
      <c r="A212" s="87"/>
      <c r="B212" s="87"/>
      <c r="C212" s="87"/>
      <c r="D212" s="88"/>
      <c r="E212" s="87"/>
      <c r="F212" s="89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9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</row>
    <row r="213" ht="15.75" customHeight="1">
      <c r="A213" s="87"/>
      <c r="B213" s="87"/>
      <c r="C213" s="87"/>
      <c r="D213" s="88"/>
      <c r="E213" s="87"/>
      <c r="F213" s="89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9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</row>
    <row r="214" ht="15.75" customHeight="1">
      <c r="A214" s="87"/>
      <c r="B214" s="87"/>
      <c r="C214" s="87"/>
      <c r="D214" s="88"/>
      <c r="E214" s="87"/>
      <c r="F214" s="89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9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</row>
    <row r="215" ht="15.75" customHeight="1">
      <c r="A215" s="87"/>
      <c r="B215" s="87"/>
      <c r="C215" s="87"/>
      <c r="D215" s="88"/>
      <c r="E215" s="87"/>
      <c r="F215" s="89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9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</row>
    <row r="216" ht="15.75" customHeight="1">
      <c r="A216" s="87"/>
      <c r="B216" s="87"/>
      <c r="C216" s="87"/>
      <c r="D216" s="88"/>
      <c r="E216" s="87"/>
      <c r="F216" s="89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9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</row>
    <row r="217" ht="15.75" customHeight="1">
      <c r="A217" s="87"/>
      <c r="B217" s="87"/>
      <c r="C217" s="87"/>
      <c r="D217" s="88"/>
      <c r="E217" s="87"/>
      <c r="F217" s="89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9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</row>
    <row r="218" ht="15.75" customHeight="1">
      <c r="A218" s="87"/>
      <c r="B218" s="87"/>
      <c r="C218" s="87"/>
      <c r="D218" s="88"/>
      <c r="E218" s="87"/>
      <c r="F218" s="89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9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</row>
    <row r="219" ht="15.75" customHeight="1">
      <c r="A219" s="87"/>
      <c r="B219" s="87"/>
      <c r="C219" s="87"/>
      <c r="D219" s="88"/>
      <c r="E219" s="87"/>
      <c r="F219" s="89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9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</row>
    <row r="220" ht="15.75" customHeight="1">
      <c r="A220" s="87"/>
      <c r="B220" s="87"/>
      <c r="C220" s="87"/>
      <c r="D220" s="88"/>
      <c r="E220" s="87"/>
      <c r="F220" s="89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9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</row>
    <row r="221" ht="15.75" customHeight="1">
      <c r="A221" s="87"/>
      <c r="B221" s="87"/>
      <c r="C221" s="87"/>
      <c r="D221" s="88"/>
      <c r="E221" s="87"/>
      <c r="F221" s="89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9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</row>
    <row r="222" ht="15.75" customHeight="1">
      <c r="A222" s="87"/>
      <c r="B222" s="87"/>
      <c r="C222" s="87"/>
      <c r="D222" s="88"/>
      <c r="E222" s="87"/>
      <c r="F222" s="89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9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</row>
    <row r="223" ht="15.75" customHeight="1">
      <c r="A223" s="87"/>
      <c r="B223" s="87"/>
      <c r="C223" s="87"/>
      <c r="D223" s="88"/>
      <c r="E223" s="87"/>
      <c r="F223" s="89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9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</row>
    <row r="224" ht="15.75" customHeight="1">
      <c r="A224" s="87"/>
      <c r="B224" s="87"/>
      <c r="C224" s="87"/>
      <c r="D224" s="88"/>
      <c r="E224" s="87"/>
      <c r="F224" s="89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9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</row>
    <row r="225" ht="15.75" customHeight="1">
      <c r="A225" s="87"/>
      <c r="B225" s="87"/>
      <c r="C225" s="87"/>
      <c r="D225" s="88"/>
      <c r="E225" s="87"/>
      <c r="F225" s="89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9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</row>
    <row r="226" ht="15.75" customHeight="1">
      <c r="A226" s="87"/>
      <c r="B226" s="87"/>
      <c r="C226" s="87"/>
      <c r="D226" s="88"/>
      <c r="E226" s="87"/>
      <c r="F226" s="89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9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</row>
    <row r="227" ht="15.75" customHeight="1">
      <c r="A227" s="87"/>
      <c r="B227" s="87"/>
      <c r="C227" s="87"/>
      <c r="D227" s="88"/>
      <c r="E227" s="87"/>
      <c r="F227" s="89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9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</row>
    <row r="228" ht="15.75" customHeight="1">
      <c r="A228" s="87"/>
      <c r="B228" s="87"/>
      <c r="C228" s="87"/>
      <c r="D228" s="88"/>
      <c r="E228" s="87"/>
      <c r="F228" s="89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9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</row>
    <row r="229" ht="15.75" customHeight="1">
      <c r="A229" s="87"/>
      <c r="B229" s="87"/>
      <c r="C229" s="87"/>
      <c r="D229" s="88"/>
      <c r="E229" s="87"/>
      <c r="F229" s="89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9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</row>
    <row r="230" ht="15.75" customHeight="1">
      <c r="A230" s="87"/>
      <c r="B230" s="87"/>
      <c r="C230" s="87"/>
      <c r="D230" s="88"/>
      <c r="E230" s="87"/>
      <c r="F230" s="89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9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</row>
    <row r="231" ht="15.75" customHeight="1">
      <c r="A231" s="87"/>
      <c r="B231" s="87"/>
      <c r="C231" s="87"/>
      <c r="D231" s="88"/>
      <c r="E231" s="87"/>
      <c r="F231" s="89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9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</row>
    <row r="232" ht="15.75" customHeight="1">
      <c r="A232" s="87"/>
      <c r="B232" s="87"/>
      <c r="C232" s="87"/>
      <c r="D232" s="88"/>
      <c r="E232" s="87"/>
      <c r="F232" s="89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9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</row>
    <row r="233" ht="15.75" customHeight="1">
      <c r="A233" s="87"/>
      <c r="B233" s="87"/>
      <c r="C233" s="87"/>
      <c r="D233" s="88"/>
      <c r="E233" s="87"/>
      <c r="F233" s="89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9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</row>
    <row r="234" ht="15.75" customHeight="1">
      <c r="A234" s="87"/>
      <c r="B234" s="87"/>
      <c r="C234" s="87"/>
      <c r="D234" s="88"/>
      <c r="E234" s="87"/>
      <c r="F234" s="89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9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</row>
    <row r="235" ht="15.75" customHeight="1">
      <c r="A235" s="87"/>
      <c r="B235" s="87"/>
      <c r="C235" s="87"/>
      <c r="D235" s="88"/>
      <c r="E235" s="87"/>
      <c r="F235" s="89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9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</row>
    <row r="236" ht="15.75" customHeight="1">
      <c r="A236" s="87"/>
      <c r="B236" s="87"/>
      <c r="C236" s="87"/>
      <c r="D236" s="88"/>
      <c r="E236" s="87"/>
      <c r="F236" s="89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9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</row>
    <row r="237" ht="15.75" customHeight="1">
      <c r="A237" s="87"/>
      <c r="B237" s="87"/>
      <c r="C237" s="87"/>
      <c r="D237" s="88"/>
      <c r="E237" s="87"/>
      <c r="F237" s="89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9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</row>
    <row r="238" ht="15.75" customHeight="1">
      <c r="A238" s="87"/>
      <c r="B238" s="87"/>
      <c r="C238" s="87"/>
      <c r="D238" s="88"/>
      <c r="E238" s="87"/>
      <c r="F238" s="89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9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  <c r="AL238" s="87"/>
      <c r="AM238" s="87"/>
      <c r="AN238" s="87"/>
      <c r="AO238" s="87"/>
      <c r="AP238" s="87"/>
      <c r="AQ238" s="87"/>
      <c r="AR238" s="87"/>
      <c r="AS238" s="87"/>
    </row>
    <row r="239" ht="15.75" customHeight="1">
      <c r="A239" s="87"/>
      <c r="B239" s="87"/>
      <c r="C239" s="87"/>
      <c r="D239" s="88"/>
      <c r="E239" s="87"/>
      <c r="F239" s="89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9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  <c r="AN239" s="87"/>
      <c r="AO239" s="87"/>
      <c r="AP239" s="87"/>
      <c r="AQ239" s="87"/>
      <c r="AR239" s="87"/>
      <c r="AS239" s="87"/>
    </row>
    <row r="240" ht="15.75" customHeight="1">
      <c r="A240" s="87"/>
      <c r="B240" s="87"/>
      <c r="C240" s="87"/>
      <c r="D240" s="88"/>
      <c r="E240" s="87"/>
      <c r="F240" s="89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9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</row>
    <row r="241" ht="15.75" customHeight="1">
      <c r="A241" s="87"/>
      <c r="B241" s="87"/>
      <c r="C241" s="87"/>
      <c r="D241" s="88"/>
      <c r="E241" s="87"/>
      <c r="F241" s="89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9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</row>
    <row r="242" ht="15.75" customHeight="1">
      <c r="A242" s="87"/>
      <c r="B242" s="87"/>
      <c r="C242" s="87"/>
      <c r="D242" s="88"/>
      <c r="E242" s="87"/>
      <c r="F242" s="89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9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</row>
    <row r="243" ht="15.75" customHeight="1">
      <c r="A243" s="87"/>
      <c r="B243" s="87"/>
      <c r="C243" s="87"/>
      <c r="D243" s="88"/>
      <c r="E243" s="87"/>
      <c r="F243" s="89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9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  <c r="AN243" s="87"/>
      <c r="AO243" s="87"/>
      <c r="AP243" s="87"/>
      <c r="AQ243" s="87"/>
      <c r="AR243" s="87"/>
      <c r="AS243" s="87"/>
    </row>
    <row r="244" ht="15.75" customHeight="1">
      <c r="A244" s="87"/>
      <c r="B244" s="87"/>
      <c r="C244" s="87"/>
      <c r="D244" s="88"/>
      <c r="E244" s="87"/>
      <c r="F244" s="89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9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</row>
    <row r="245" ht="15.75" customHeight="1">
      <c r="A245" s="87"/>
      <c r="B245" s="87"/>
      <c r="C245" s="87"/>
      <c r="D245" s="88"/>
      <c r="E245" s="87"/>
      <c r="F245" s="89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9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</row>
    <row r="246" ht="15.75" customHeight="1">
      <c r="A246" s="87"/>
      <c r="B246" s="87"/>
      <c r="C246" s="87"/>
      <c r="D246" s="88"/>
      <c r="E246" s="87"/>
      <c r="F246" s="89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9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  <c r="AN246" s="87"/>
      <c r="AO246" s="87"/>
      <c r="AP246" s="87"/>
      <c r="AQ246" s="87"/>
      <c r="AR246" s="87"/>
      <c r="AS246" s="87"/>
    </row>
    <row r="247" ht="15.75" customHeight="1">
      <c r="A247" s="87"/>
      <c r="B247" s="87"/>
      <c r="C247" s="87"/>
      <c r="D247" s="88"/>
      <c r="E247" s="87"/>
      <c r="F247" s="89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9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  <c r="AL247" s="87"/>
      <c r="AM247" s="87"/>
      <c r="AN247" s="87"/>
      <c r="AO247" s="87"/>
      <c r="AP247" s="87"/>
      <c r="AQ247" s="87"/>
      <c r="AR247" s="87"/>
      <c r="AS247" s="87"/>
    </row>
    <row r="248" ht="15.75" customHeight="1">
      <c r="A248" s="87"/>
      <c r="B248" s="87"/>
      <c r="C248" s="87"/>
      <c r="D248" s="88"/>
      <c r="E248" s="87"/>
      <c r="F248" s="89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9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</row>
    <row r="249" ht="15.75" customHeight="1">
      <c r="A249" s="87"/>
      <c r="B249" s="87"/>
      <c r="C249" s="87"/>
      <c r="D249" s="88"/>
      <c r="E249" s="87"/>
      <c r="F249" s="89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9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  <c r="AL249" s="87"/>
      <c r="AM249" s="87"/>
      <c r="AN249" s="87"/>
      <c r="AO249" s="87"/>
      <c r="AP249" s="87"/>
      <c r="AQ249" s="87"/>
      <c r="AR249" s="87"/>
      <c r="AS249" s="87"/>
    </row>
    <row r="250" ht="15.75" customHeight="1">
      <c r="A250" s="87"/>
      <c r="B250" s="87"/>
      <c r="C250" s="87"/>
      <c r="D250" s="88"/>
      <c r="E250" s="87"/>
      <c r="F250" s="89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9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</row>
    <row r="251" ht="15.75" customHeight="1">
      <c r="A251" s="87"/>
      <c r="B251" s="87"/>
      <c r="C251" s="87"/>
      <c r="D251" s="88"/>
      <c r="E251" s="87"/>
      <c r="F251" s="89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9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  <c r="AL251" s="87"/>
      <c r="AM251" s="87"/>
      <c r="AN251" s="87"/>
      <c r="AO251" s="87"/>
      <c r="AP251" s="87"/>
      <c r="AQ251" s="87"/>
      <c r="AR251" s="87"/>
      <c r="AS251" s="87"/>
    </row>
    <row r="252" ht="15.75" customHeight="1">
      <c r="A252" s="87"/>
      <c r="B252" s="87"/>
      <c r="C252" s="87"/>
      <c r="D252" s="88"/>
      <c r="E252" s="87"/>
      <c r="F252" s="89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9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</row>
    <row r="253" ht="15.75" customHeight="1">
      <c r="A253" s="87"/>
      <c r="B253" s="87"/>
      <c r="C253" s="87"/>
      <c r="D253" s="88"/>
      <c r="E253" s="87"/>
      <c r="F253" s="89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9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</row>
    <row r="254" ht="15.75" customHeight="1">
      <c r="A254" s="87"/>
      <c r="B254" s="87"/>
      <c r="C254" s="87"/>
      <c r="D254" s="88"/>
      <c r="E254" s="87"/>
      <c r="F254" s="89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9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</row>
    <row r="255" ht="15.75" customHeight="1">
      <c r="A255" s="87"/>
      <c r="B255" s="87"/>
      <c r="C255" s="87"/>
      <c r="D255" s="88"/>
      <c r="E255" s="87"/>
      <c r="F255" s="89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9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</row>
    <row r="256" ht="15.75" customHeight="1">
      <c r="A256" s="87"/>
      <c r="B256" s="87"/>
      <c r="C256" s="87"/>
      <c r="D256" s="88"/>
      <c r="E256" s="87"/>
      <c r="F256" s="89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9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</row>
    <row r="257" ht="15.75" customHeight="1">
      <c r="A257" s="87"/>
      <c r="B257" s="87"/>
      <c r="C257" s="87"/>
      <c r="D257" s="88"/>
      <c r="E257" s="87"/>
      <c r="F257" s="89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9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  <c r="AL257" s="87"/>
      <c r="AM257" s="87"/>
      <c r="AN257" s="87"/>
      <c r="AO257" s="87"/>
      <c r="AP257" s="87"/>
      <c r="AQ257" s="87"/>
      <c r="AR257" s="87"/>
      <c r="AS257" s="87"/>
    </row>
    <row r="258" ht="15.75" customHeight="1">
      <c r="A258" s="87"/>
      <c r="B258" s="87"/>
      <c r="C258" s="87"/>
      <c r="D258" s="88"/>
      <c r="E258" s="87"/>
      <c r="F258" s="89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9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  <c r="AL258" s="87"/>
      <c r="AM258" s="87"/>
      <c r="AN258" s="87"/>
      <c r="AO258" s="87"/>
      <c r="AP258" s="87"/>
      <c r="AQ258" s="87"/>
      <c r="AR258" s="87"/>
      <c r="AS258" s="87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0.1" defaultRowHeight="15.0" outlineLevelRow="1"/>
  <cols>
    <col customWidth="1" min="1" max="2" width="8.3"/>
    <col customWidth="1" min="3" max="3" width="27.9"/>
    <col customWidth="1" min="4" max="4" width="17.2"/>
    <col customWidth="1" min="5" max="5" width="8.3"/>
    <col customWidth="1" min="6" max="6" width="10.2"/>
    <col customWidth="1" min="7" max="7" width="10.9"/>
    <col customWidth="1" hidden="1" min="8" max="8" width="8.3"/>
    <col customWidth="1" min="9" max="9" width="8.3"/>
    <col customWidth="1" min="10" max="44" width="10.2"/>
    <col customWidth="1" min="45" max="46" width="8.3"/>
  </cols>
  <sheetData>
    <row r="1" ht="15.75" customHeight="1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</row>
    <row r="2" ht="15.75" customHeight="1">
      <c r="A2" s="159"/>
      <c r="B2" s="159" t="s">
        <v>84</v>
      </c>
      <c r="C2" s="160"/>
      <c r="D2" s="160"/>
      <c r="E2" s="161"/>
      <c r="F2" s="161"/>
      <c r="G2" s="161"/>
      <c r="H2" s="161"/>
      <c r="I2" s="161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</row>
    <row r="3" ht="15.75" customHeight="1">
      <c r="A3" s="159"/>
      <c r="B3" s="159"/>
      <c r="C3" s="160"/>
      <c r="D3" s="160"/>
      <c r="E3" s="161"/>
      <c r="F3" s="161"/>
      <c r="G3" s="161"/>
      <c r="H3" s="161"/>
      <c r="I3" s="161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</row>
    <row r="4" ht="15.75" customHeight="1">
      <c r="A4" s="162"/>
      <c r="B4" s="163"/>
      <c r="C4" s="164"/>
      <c r="D4" s="165"/>
      <c r="E4" s="166" t="s">
        <v>65</v>
      </c>
      <c r="F4" s="167" t="s">
        <v>66</v>
      </c>
      <c r="G4" s="167" t="s">
        <v>67</v>
      </c>
      <c r="H4" s="168"/>
      <c r="I4" s="169">
        <v>1.0</v>
      </c>
      <c r="J4" s="170">
        <v>1.0</v>
      </c>
      <c r="K4" s="170">
        <v>1.0</v>
      </c>
      <c r="L4" s="170">
        <v>1.0</v>
      </c>
      <c r="M4" s="170">
        <v>1.0</v>
      </c>
      <c r="N4" s="170">
        <v>1.0</v>
      </c>
      <c r="O4" s="170">
        <v>1.0</v>
      </c>
      <c r="P4" s="170">
        <v>1.0</v>
      </c>
      <c r="Q4" s="170">
        <v>1.0</v>
      </c>
      <c r="R4" s="170">
        <v>1.0</v>
      </c>
      <c r="S4" s="170">
        <v>1.0</v>
      </c>
      <c r="T4" s="171">
        <v>1.0</v>
      </c>
      <c r="U4" s="169">
        <v>2.0</v>
      </c>
      <c r="V4" s="170">
        <v>2.0</v>
      </c>
      <c r="W4" s="170">
        <v>2.0</v>
      </c>
      <c r="X4" s="170">
        <v>2.0</v>
      </c>
      <c r="Y4" s="170">
        <v>2.0</v>
      </c>
      <c r="Z4" s="170">
        <v>2.0</v>
      </c>
      <c r="AA4" s="170">
        <v>2.0</v>
      </c>
      <c r="AB4" s="170">
        <v>2.0</v>
      </c>
      <c r="AC4" s="170">
        <v>2.0</v>
      </c>
      <c r="AD4" s="170">
        <v>2.0</v>
      </c>
      <c r="AE4" s="170">
        <v>2.0</v>
      </c>
      <c r="AF4" s="171">
        <v>2.0</v>
      </c>
      <c r="AG4" s="169">
        <v>3.0</v>
      </c>
      <c r="AH4" s="170">
        <v>3.0</v>
      </c>
      <c r="AI4" s="170">
        <v>3.0</v>
      </c>
      <c r="AJ4" s="170">
        <v>3.0</v>
      </c>
      <c r="AK4" s="170">
        <v>3.0</v>
      </c>
      <c r="AL4" s="170">
        <v>3.0</v>
      </c>
      <c r="AM4" s="170">
        <v>3.0</v>
      </c>
      <c r="AN4" s="170">
        <v>3.0</v>
      </c>
      <c r="AO4" s="170">
        <v>3.0</v>
      </c>
      <c r="AP4" s="170">
        <v>3.0</v>
      </c>
      <c r="AQ4" s="170">
        <v>3.0</v>
      </c>
      <c r="AR4" s="171">
        <v>3.0</v>
      </c>
      <c r="AS4" s="162" t="s">
        <v>85</v>
      </c>
      <c r="AT4" s="162"/>
    </row>
    <row r="5" ht="15.75" customHeight="1">
      <c r="A5" s="162"/>
      <c r="B5" s="172"/>
      <c r="C5" s="173"/>
      <c r="D5" s="174"/>
      <c r="E5" s="175"/>
      <c r="F5" s="176"/>
      <c r="G5" s="176"/>
      <c r="H5" s="177"/>
      <c r="I5" s="178">
        <v>1.0</v>
      </c>
      <c r="J5" s="179">
        <v>2.0</v>
      </c>
      <c r="K5" s="179">
        <v>3.0</v>
      </c>
      <c r="L5" s="179">
        <v>4.0</v>
      </c>
      <c r="M5" s="179">
        <v>5.0</v>
      </c>
      <c r="N5" s="179">
        <v>6.0</v>
      </c>
      <c r="O5" s="179">
        <v>7.0</v>
      </c>
      <c r="P5" s="179">
        <v>8.0</v>
      </c>
      <c r="Q5" s="179">
        <v>9.0</v>
      </c>
      <c r="R5" s="179">
        <v>10.0</v>
      </c>
      <c r="S5" s="179">
        <v>11.0</v>
      </c>
      <c r="T5" s="179">
        <v>12.0</v>
      </c>
      <c r="U5" s="179">
        <v>13.0</v>
      </c>
      <c r="V5" s="179">
        <v>14.0</v>
      </c>
      <c r="W5" s="179">
        <v>15.0</v>
      </c>
      <c r="X5" s="179">
        <v>16.0</v>
      </c>
      <c r="Y5" s="179">
        <v>17.0</v>
      </c>
      <c r="Z5" s="179">
        <v>18.0</v>
      </c>
      <c r="AA5" s="179">
        <v>19.0</v>
      </c>
      <c r="AB5" s="179">
        <v>20.0</v>
      </c>
      <c r="AC5" s="179">
        <v>21.0</v>
      </c>
      <c r="AD5" s="179">
        <v>22.0</v>
      </c>
      <c r="AE5" s="179">
        <v>23.0</v>
      </c>
      <c r="AF5" s="179">
        <v>24.0</v>
      </c>
      <c r="AG5" s="179">
        <v>25.0</v>
      </c>
      <c r="AH5" s="179">
        <v>26.0</v>
      </c>
      <c r="AI5" s="179">
        <v>27.0</v>
      </c>
      <c r="AJ5" s="179">
        <v>28.0</v>
      </c>
      <c r="AK5" s="179">
        <v>29.0</v>
      </c>
      <c r="AL5" s="179">
        <v>30.0</v>
      </c>
      <c r="AM5" s="179">
        <v>31.0</v>
      </c>
      <c r="AN5" s="179">
        <v>32.0</v>
      </c>
      <c r="AO5" s="179">
        <v>33.0</v>
      </c>
      <c r="AP5" s="179">
        <v>34.0</v>
      </c>
      <c r="AQ5" s="179">
        <v>35.0</v>
      </c>
      <c r="AR5" s="179">
        <v>36.0</v>
      </c>
      <c r="AS5" s="162" t="s">
        <v>86</v>
      </c>
      <c r="AT5" s="162"/>
    </row>
    <row r="6" ht="15.75" customHeight="1">
      <c r="A6" s="180"/>
      <c r="B6" s="181" t="s">
        <v>87</v>
      </c>
      <c r="C6" s="182"/>
      <c r="D6" s="183"/>
      <c r="E6" s="184">
        <f>'4 Финмодель_автоматически'!F53</f>
        <v>26400672.67</v>
      </c>
      <c r="F6" s="184">
        <f>'4 Финмодель_автоматически'!G53</f>
        <v>35391789.67</v>
      </c>
      <c r="G6" s="185">
        <f>'4 Финмодель_автоматически'!H53</f>
        <v>48241422.67</v>
      </c>
      <c r="H6" s="186"/>
      <c r="I6" s="186">
        <f>'4 Финмодель_автоматически'!J53</f>
        <v>2200056.056</v>
      </c>
      <c r="J6" s="187">
        <f>'4 Финмодель_автоматически'!K53</f>
        <v>2200056.056</v>
      </c>
      <c r="K6" s="187">
        <f>'4 Финмодель_автоматически'!L53</f>
        <v>2200056.056</v>
      </c>
      <c r="L6" s="187">
        <f>'4 Финмодель_автоматически'!M53</f>
        <v>2200056.056</v>
      </c>
      <c r="M6" s="187">
        <f>'4 Финмодель_автоматически'!N53</f>
        <v>2200056.056</v>
      </c>
      <c r="N6" s="187">
        <f>'4 Финмодель_автоматически'!O53</f>
        <v>2200056.056</v>
      </c>
      <c r="O6" s="187">
        <f>'4 Финмодель_автоматически'!P53</f>
        <v>2200056.056</v>
      </c>
      <c r="P6" s="187">
        <f>'4 Финмодель_автоматически'!Q53</f>
        <v>2200056.056</v>
      </c>
      <c r="Q6" s="187">
        <f>'4 Финмодель_автоматически'!R53</f>
        <v>2200056.056</v>
      </c>
      <c r="R6" s="187">
        <f>'4 Финмодель_автоматически'!S53</f>
        <v>2200056.056</v>
      </c>
      <c r="S6" s="187">
        <f>'4 Финмодель_автоматически'!T53</f>
        <v>2200056.056</v>
      </c>
      <c r="T6" s="188">
        <f>'4 Финмодель_автоматически'!U53</f>
        <v>2200056.056</v>
      </c>
      <c r="U6" s="186">
        <f>'4 Финмодель_автоматически'!V53</f>
        <v>2949315.806</v>
      </c>
      <c r="V6" s="187">
        <f>'4 Финмодель_автоматически'!W53</f>
        <v>2949315.806</v>
      </c>
      <c r="W6" s="187">
        <f>'4 Финмодель_автоматически'!X53</f>
        <v>2949315.806</v>
      </c>
      <c r="X6" s="187">
        <f>'4 Финмодель_автоматически'!Y53</f>
        <v>2949315.806</v>
      </c>
      <c r="Y6" s="187">
        <f>'4 Финмодель_автоматически'!Z53</f>
        <v>2949315.806</v>
      </c>
      <c r="Z6" s="187">
        <f>'4 Финмодель_автоматически'!AA53</f>
        <v>2949315.806</v>
      </c>
      <c r="AA6" s="187">
        <f>'4 Финмодель_автоматически'!AB53</f>
        <v>2949315.806</v>
      </c>
      <c r="AB6" s="187">
        <f>'4 Финмодель_автоматически'!AC53</f>
        <v>2949315.806</v>
      </c>
      <c r="AC6" s="187">
        <f>'4 Финмодель_автоматически'!AD53</f>
        <v>2949315.806</v>
      </c>
      <c r="AD6" s="187">
        <f>'4 Финмодель_автоматически'!AE53</f>
        <v>2949315.806</v>
      </c>
      <c r="AE6" s="187">
        <f>'4 Финмодель_автоматически'!AF53</f>
        <v>2949315.806</v>
      </c>
      <c r="AF6" s="188">
        <f>'4 Финмодель_автоматически'!AG53</f>
        <v>2949315.806</v>
      </c>
      <c r="AG6" s="186">
        <f>'4 Финмодель_автоматически'!AH53</f>
        <v>4020118.556</v>
      </c>
      <c r="AH6" s="187">
        <f>'4 Финмодель_автоматически'!AI53</f>
        <v>4020118.556</v>
      </c>
      <c r="AI6" s="187">
        <f>'4 Финмодель_автоматически'!AJ53</f>
        <v>4020118.556</v>
      </c>
      <c r="AJ6" s="187">
        <f>'4 Финмодель_автоматически'!AK53</f>
        <v>4020118.556</v>
      </c>
      <c r="AK6" s="187">
        <f>'4 Финмодель_автоматически'!AL53</f>
        <v>4020118.556</v>
      </c>
      <c r="AL6" s="187">
        <f>'4 Финмодель_автоматически'!AM53</f>
        <v>4020118.556</v>
      </c>
      <c r="AM6" s="187">
        <f>'4 Финмодель_автоматически'!AN53</f>
        <v>4020118.556</v>
      </c>
      <c r="AN6" s="187">
        <f>'4 Финмодель_автоматически'!AO53</f>
        <v>4020118.556</v>
      </c>
      <c r="AO6" s="187">
        <f>'4 Финмодель_автоматически'!AP53</f>
        <v>4020118.556</v>
      </c>
      <c r="AP6" s="187">
        <f>'4 Финмодель_автоматически'!AQ53</f>
        <v>4020118.556</v>
      </c>
      <c r="AQ6" s="187">
        <f>'4 Финмодель_автоматически'!AR53</f>
        <v>4020118.556</v>
      </c>
      <c r="AR6" s="188">
        <f>'4 Финмодель_автоматически'!AS53</f>
        <v>4020118.556</v>
      </c>
      <c r="AS6" s="180"/>
      <c r="AT6" s="180"/>
    </row>
    <row r="7" ht="15.75" customHeight="1">
      <c r="A7" s="159"/>
      <c r="B7" s="189" t="s">
        <v>88</v>
      </c>
      <c r="C7" s="190"/>
      <c r="D7" s="191"/>
      <c r="E7" s="192">
        <f>SUM(E6:F6)</f>
        <v>61792462.33</v>
      </c>
      <c r="F7" s="193">
        <f>F6+G6</f>
        <v>83633212.33</v>
      </c>
      <c r="G7" s="193">
        <f>G6+G6</f>
        <v>96482845.33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</row>
    <row r="8" ht="15.75" customHeight="1">
      <c r="A8" s="159"/>
      <c r="B8" s="159"/>
      <c r="C8" s="160"/>
      <c r="D8" s="160"/>
      <c r="E8" s="161"/>
      <c r="F8" s="161"/>
      <c r="G8" s="161"/>
      <c r="H8" s="161"/>
      <c r="I8" s="161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</row>
    <row r="9" ht="15.75" customHeight="1">
      <c r="A9" s="159"/>
      <c r="B9" s="159"/>
      <c r="C9" s="160"/>
      <c r="D9" s="160"/>
      <c r="E9" s="161"/>
      <c r="F9" s="161"/>
      <c r="G9" s="161"/>
      <c r="H9" s="161"/>
      <c r="I9" s="161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</row>
    <row r="10" ht="15.75" customHeight="1">
      <c r="A10" s="194"/>
      <c r="B10" s="194"/>
      <c r="C10" s="195"/>
      <c r="D10" s="195"/>
      <c r="E10" s="196"/>
      <c r="F10" s="196"/>
      <c r="G10" s="196"/>
      <c r="H10" s="196"/>
      <c r="I10" s="196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</row>
    <row r="11" ht="15.75" customHeight="1">
      <c r="A11" s="197"/>
      <c r="B11" s="159" t="s">
        <v>89</v>
      </c>
      <c r="C11" s="160"/>
      <c r="D11" s="160"/>
      <c r="E11" s="161"/>
      <c r="F11" s="161"/>
      <c r="G11" s="161"/>
      <c r="H11" s="161"/>
      <c r="I11" s="161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</row>
    <row r="12" ht="15.75" customHeight="1">
      <c r="A12" s="197"/>
      <c r="B12" s="159"/>
      <c r="C12" s="160"/>
      <c r="D12" s="160"/>
      <c r="E12" s="161"/>
      <c r="F12" s="161"/>
      <c r="G12" s="161"/>
      <c r="H12" s="161"/>
      <c r="I12" s="161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</row>
    <row r="13" ht="15.75" customHeight="1">
      <c r="A13" s="162"/>
      <c r="B13" s="163"/>
      <c r="C13" s="164"/>
      <c r="D13" s="165"/>
      <c r="E13" s="166" t="s">
        <v>65</v>
      </c>
      <c r="F13" s="167" t="s">
        <v>66</v>
      </c>
      <c r="G13" s="167" t="s">
        <v>67</v>
      </c>
      <c r="H13" s="161"/>
      <c r="I13" s="161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</row>
    <row r="14" ht="15.75" customHeight="1">
      <c r="A14" s="159"/>
      <c r="B14" s="189" t="s">
        <v>88</v>
      </c>
      <c r="C14" s="190"/>
      <c r="D14" s="191"/>
      <c r="E14" s="192">
        <f t="shared" ref="E14:G14" si="1">E7</f>
        <v>61792462.33</v>
      </c>
      <c r="F14" s="192">
        <f t="shared" si="1"/>
        <v>83633212.33</v>
      </c>
      <c r="G14" s="192">
        <f t="shared" si="1"/>
        <v>96482845.33</v>
      </c>
      <c r="H14" s="198"/>
      <c r="I14" s="198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</row>
    <row r="15" ht="15.75" customHeight="1">
      <c r="A15" s="159"/>
      <c r="B15" s="199" t="s">
        <v>90</v>
      </c>
      <c r="C15" s="200"/>
      <c r="D15" s="200"/>
      <c r="E15" s="201">
        <f>'1 Инвестиции'!E39</f>
        <v>15337553</v>
      </c>
      <c r="F15" s="161"/>
      <c r="G15" s="161"/>
      <c r="H15" s="161"/>
      <c r="I15" s="161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</row>
    <row r="16" ht="15.75" customHeight="1">
      <c r="A16" s="180"/>
      <c r="B16" s="159"/>
      <c r="C16" s="202"/>
      <c r="D16" s="202"/>
      <c r="E16" s="203"/>
      <c r="F16" s="203"/>
      <c r="G16" s="204"/>
      <c r="H16" s="205"/>
      <c r="I16" s="205"/>
      <c r="J16" s="180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</row>
    <row r="17" ht="15.75" customHeight="1">
      <c r="A17" s="159"/>
      <c r="B17" s="206" t="s">
        <v>91</v>
      </c>
      <c r="C17" s="207"/>
      <c r="D17" s="208"/>
      <c r="E17" s="208"/>
      <c r="F17" s="209">
        <f>IFERROR(E15/E14,0)</f>
        <v>0.2482107432</v>
      </c>
      <c r="G17" s="159"/>
      <c r="H17" s="198"/>
      <c r="I17" s="198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</row>
    <row r="18" ht="15.75" customHeight="1">
      <c r="A18" s="159"/>
      <c r="B18" s="159"/>
      <c r="C18" s="160"/>
      <c r="D18" s="160"/>
      <c r="E18" s="159"/>
      <c r="F18" s="161"/>
      <c r="G18" s="161"/>
      <c r="H18" s="161"/>
      <c r="I18" s="161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</row>
    <row r="19" ht="15.75" customHeight="1">
      <c r="A19" s="159"/>
      <c r="B19" s="159"/>
      <c r="C19" s="160"/>
      <c r="D19" s="160"/>
      <c r="E19" s="161"/>
      <c r="F19" s="161"/>
      <c r="G19" s="161"/>
      <c r="H19" s="161"/>
      <c r="I19" s="161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</row>
    <row r="20" ht="15.75" customHeight="1">
      <c r="A20" s="194"/>
      <c r="B20" s="194"/>
      <c r="C20" s="195"/>
      <c r="D20" s="195"/>
      <c r="E20" s="196"/>
      <c r="F20" s="196"/>
      <c r="G20" s="196"/>
      <c r="H20" s="196"/>
      <c r="I20" s="196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</row>
    <row r="21" ht="15.75" customHeight="1">
      <c r="A21" s="210"/>
      <c r="B21" s="197"/>
      <c r="C21" s="159"/>
      <c r="D21" s="159"/>
      <c r="E21" s="211"/>
      <c r="F21" s="211"/>
      <c r="G21" s="211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211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</row>
    <row r="22" ht="15.75" customHeight="1">
      <c r="A22" s="159"/>
      <c r="B22" s="159" t="s">
        <v>92</v>
      </c>
      <c r="C22" s="160"/>
      <c r="D22" s="160"/>
      <c r="E22" s="161"/>
      <c r="F22" s="161"/>
      <c r="G22" s="161"/>
      <c r="H22" s="161"/>
      <c r="I22" s="161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</row>
    <row r="23" ht="15.75" customHeight="1">
      <c r="A23" s="159"/>
      <c r="B23" s="159"/>
      <c r="C23" s="160"/>
      <c r="D23" s="160"/>
      <c r="E23" s="161"/>
      <c r="F23" s="161"/>
      <c r="G23" s="161"/>
      <c r="H23" s="161"/>
      <c r="I23" s="161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</row>
    <row r="24" ht="15.75" customHeight="1">
      <c r="A24" s="180"/>
      <c r="B24" s="173"/>
      <c r="C24" s="173"/>
      <c r="D24" s="212"/>
      <c r="E24" s="166" t="s">
        <v>65</v>
      </c>
      <c r="F24" s="167" t="s">
        <v>66</v>
      </c>
      <c r="G24" s="213" t="s">
        <v>67</v>
      </c>
      <c r="H24" s="161"/>
      <c r="I24" s="161"/>
      <c r="J24" s="180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</row>
    <row r="25" ht="15.75" customHeight="1">
      <c r="A25" s="159"/>
      <c r="B25" s="214" t="s">
        <v>93</v>
      </c>
      <c r="C25" s="215"/>
      <c r="D25" s="216">
        <f>F17</f>
        <v>0.2482107432</v>
      </c>
      <c r="E25" s="217">
        <f t="shared" ref="E25:G25" si="2">$D$25*E14</f>
        <v>15337553</v>
      </c>
      <c r="F25" s="217">
        <f t="shared" si="2"/>
        <v>20758661.79</v>
      </c>
      <c r="G25" s="217">
        <f t="shared" si="2"/>
        <v>23948078.75</v>
      </c>
      <c r="H25" s="161"/>
      <c r="I25" s="161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</row>
    <row r="26" ht="15.75" customHeight="1">
      <c r="A26" s="159"/>
      <c r="B26" s="181" t="s">
        <v>94</v>
      </c>
      <c r="C26" s="200"/>
      <c r="D26" s="200"/>
      <c r="E26" s="218"/>
      <c r="F26" s="218">
        <f>F25-E25</f>
        <v>5421108.79</v>
      </c>
      <c r="G26" s="218">
        <f>G25-E25</f>
        <v>8610525.746</v>
      </c>
      <c r="H26" s="161"/>
      <c r="I26" s="161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</row>
    <row r="27" ht="15.75" customHeight="1">
      <c r="A27" s="219"/>
      <c r="B27" s="181" t="s">
        <v>95</v>
      </c>
      <c r="C27" s="200"/>
      <c r="D27" s="200"/>
      <c r="E27" s="218"/>
      <c r="F27" s="220">
        <f>IFERROR((F25/E25-100%),0)</f>
        <v>0.3534533044</v>
      </c>
      <c r="G27" s="220">
        <f>IFERROR((G25/E25-100%),0)</f>
        <v>0.5614015317</v>
      </c>
      <c r="H27" s="221"/>
      <c r="I27" s="221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</row>
    <row r="28" ht="15.75" customHeight="1">
      <c r="A28" s="159"/>
      <c r="B28" s="159"/>
      <c r="C28" s="160"/>
      <c r="D28" s="160"/>
      <c r="E28" s="161"/>
      <c r="F28" s="161"/>
      <c r="G28" s="161"/>
      <c r="H28" s="161"/>
      <c r="I28" s="161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</row>
    <row r="29" ht="15.75" customHeight="1">
      <c r="A29" s="159"/>
      <c r="B29" s="159"/>
      <c r="C29" s="160"/>
      <c r="D29" s="160"/>
      <c r="E29" s="161"/>
      <c r="F29" s="161"/>
      <c r="G29" s="161"/>
      <c r="H29" s="161"/>
      <c r="I29" s="161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</row>
    <row r="30" ht="15.75" customHeight="1">
      <c r="A30" s="194"/>
      <c r="B30" s="194"/>
      <c r="C30" s="195"/>
      <c r="D30" s="195"/>
      <c r="E30" s="196"/>
      <c r="F30" s="196"/>
      <c r="G30" s="196"/>
      <c r="H30" s="196"/>
      <c r="I30" s="196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</row>
    <row r="31" ht="15.75" customHeight="1">
      <c r="A31" s="159"/>
      <c r="B31" s="159" t="s">
        <v>96</v>
      </c>
      <c r="C31" s="160"/>
      <c r="D31" s="160"/>
      <c r="E31" s="161"/>
      <c r="F31" s="161"/>
      <c r="G31" s="161"/>
      <c r="H31" s="161"/>
      <c r="I31" s="161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</row>
    <row r="32" ht="15.75" customHeight="1">
      <c r="A32" s="159"/>
      <c r="B32" s="159"/>
      <c r="C32" s="160"/>
      <c r="D32" s="160"/>
      <c r="E32" s="161"/>
      <c r="F32" s="161"/>
      <c r="G32" s="161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</row>
    <row r="33" ht="15.75" customHeight="1">
      <c r="A33" s="162"/>
      <c r="B33" s="163" t="s">
        <v>97</v>
      </c>
      <c r="C33" s="164"/>
      <c r="D33" s="165"/>
      <c r="E33" s="166" t="s">
        <v>65</v>
      </c>
      <c r="F33" s="167" t="s">
        <v>66</v>
      </c>
      <c r="G33" s="167" t="s">
        <v>67</v>
      </c>
      <c r="H33" s="168"/>
      <c r="I33" s="169">
        <v>1.0</v>
      </c>
      <c r="J33" s="170">
        <v>1.0</v>
      </c>
      <c r="K33" s="170">
        <v>1.0</v>
      </c>
      <c r="L33" s="170">
        <v>1.0</v>
      </c>
      <c r="M33" s="170">
        <v>1.0</v>
      </c>
      <c r="N33" s="170">
        <v>1.0</v>
      </c>
      <c r="O33" s="170">
        <v>1.0</v>
      </c>
      <c r="P33" s="170">
        <v>1.0</v>
      </c>
      <c r="Q33" s="170">
        <v>1.0</v>
      </c>
      <c r="R33" s="170">
        <v>1.0</v>
      </c>
      <c r="S33" s="170">
        <v>1.0</v>
      </c>
      <c r="T33" s="171">
        <v>1.0</v>
      </c>
      <c r="U33" s="169">
        <v>2.0</v>
      </c>
      <c r="V33" s="170">
        <v>2.0</v>
      </c>
      <c r="W33" s="170">
        <v>2.0</v>
      </c>
      <c r="X33" s="170">
        <v>2.0</v>
      </c>
      <c r="Y33" s="170">
        <v>2.0</v>
      </c>
      <c r="Z33" s="170">
        <v>2.0</v>
      </c>
      <c r="AA33" s="170">
        <v>2.0</v>
      </c>
      <c r="AB33" s="170">
        <v>2.0</v>
      </c>
      <c r="AC33" s="170">
        <v>2.0</v>
      </c>
      <c r="AD33" s="170">
        <v>2.0</v>
      </c>
      <c r="AE33" s="170">
        <v>2.0</v>
      </c>
      <c r="AF33" s="171">
        <v>2.0</v>
      </c>
      <c r="AG33" s="169">
        <v>3.0</v>
      </c>
      <c r="AH33" s="170">
        <v>3.0</v>
      </c>
      <c r="AI33" s="170">
        <v>3.0</v>
      </c>
      <c r="AJ33" s="170">
        <v>3.0</v>
      </c>
      <c r="AK33" s="170">
        <v>3.0</v>
      </c>
      <c r="AL33" s="170">
        <v>3.0</v>
      </c>
      <c r="AM33" s="170">
        <v>3.0</v>
      </c>
      <c r="AN33" s="170">
        <v>3.0</v>
      </c>
      <c r="AO33" s="170">
        <v>3.0</v>
      </c>
      <c r="AP33" s="170">
        <v>3.0</v>
      </c>
      <c r="AQ33" s="170">
        <v>3.0</v>
      </c>
      <c r="AR33" s="171">
        <v>3.0</v>
      </c>
      <c r="AS33" s="162" t="s">
        <v>85</v>
      </c>
      <c r="AT33" s="162"/>
    </row>
    <row r="34" ht="15.75" customHeight="1">
      <c r="A34" s="162"/>
      <c r="B34" s="172"/>
      <c r="C34" s="173"/>
      <c r="D34" s="174"/>
      <c r="E34" s="175"/>
      <c r="F34" s="176"/>
      <c r="G34" s="176"/>
      <c r="H34" s="177"/>
      <c r="I34" s="222">
        <v>1.0</v>
      </c>
      <c r="J34" s="223">
        <v>2.0</v>
      </c>
      <c r="K34" s="223">
        <v>3.0</v>
      </c>
      <c r="L34" s="223">
        <v>4.0</v>
      </c>
      <c r="M34" s="223">
        <v>5.0</v>
      </c>
      <c r="N34" s="223">
        <v>6.0</v>
      </c>
      <c r="O34" s="223">
        <v>7.0</v>
      </c>
      <c r="P34" s="223">
        <v>8.0</v>
      </c>
      <c r="Q34" s="223">
        <v>9.0</v>
      </c>
      <c r="R34" s="223">
        <v>10.0</v>
      </c>
      <c r="S34" s="223">
        <v>11.0</v>
      </c>
      <c r="T34" s="224">
        <v>12.0</v>
      </c>
      <c r="U34" s="222">
        <v>13.0</v>
      </c>
      <c r="V34" s="223">
        <v>14.0</v>
      </c>
      <c r="W34" s="223">
        <v>15.0</v>
      </c>
      <c r="X34" s="223">
        <v>16.0</v>
      </c>
      <c r="Y34" s="223">
        <v>17.0</v>
      </c>
      <c r="Z34" s="223">
        <v>18.0</v>
      </c>
      <c r="AA34" s="223">
        <v>19.0</v>
      </c>
      <c r="AB34" s="223">
        <v>20.0</v>
      </c>
      <c r="AC34" s="223">
        <v>21.0</v>
      </c>
      <c r="AD34" s="223">
        <v>22.0</v>
      </c>
      <c r="AE34" s="223">
        <v>23.0</v>
      </c>
      <c r="AF34" s="224">
        <v>24.0</v>
      </c>
      <c r="AG34" s="179">
        <v>25.0</v>
      </c>
      <c r="AH34" s="179">
        <v>26.0</v>
      </c>
      <c r="AI34" s="179">
        <v>27.0</v>
      </c>
      <c r="AJ34" s="225">
        <v>28.0</v>
      </c>
      <c r="AK34" s="179">
        <v>29.0</v>
      </c>
      <c r="AL34" s="179">
        <v>30.0</v>
      </c>
      <c r="AM34" s="179">
        <v>31.0</v>
      </c>
      <c r="AN34" s="225">
        <v>32.0</v>
      </c>
      <c r="AO34" s="179">
        <v>33.0</v>
      </c>
      <c r="AP34" s="179">
        <v>34.0</v>
      </c>
      <c r="AQ34" s="179">
        <v>35.0</v>
      </c>
      <c r="AR34" s="225">
        <v>36.0</v>
      </c>
      <c r="AS34" s="162" t="s">
        <v>86</v>
      </c>
      <c r="AT34" s="162"/>
    </row>
    <row r="35" ht="15.75" customHeight="1">
      <c r="A35" s="180"/>
      <c r="B35" s="181" t="s">
        <v>87</v>
      </c>
      <c r="C35" s="182"/>
      <c r="D35" s="226"/>
      <c r="E35" s="184">
        <f>'4 Финмодель_автоматически'!F53</f>
        <v>26400672.67</v>
      </c>
      <c r="F35" s="184">
        <f>'4 Финмодель_автоматически'!G53</f>
        <v>35391789.67</v>
      </c>
      <c r="G35" s="184">
        <f>'4 Финмодель_автоматически'!H53</f>
        <v>48241422.67</v>
      </c>
      <c r="H35" s="186" t="str">
        <f>B35</f>
        <v>Чистая прибыль/убыток</v>
      </c>
      <c r="I35" s="186">
        <f>'4 Финмодель_автоматически'!J53</f>
        <v>2200056.056</v>
      </c>
      <c r="J35" s="187">
        <f>'4 Финмодель_автоматически'!K53</f>
        <v>2200056.056</v>
      </c>
      <c r="K35" s="187">
        <f>'4 Финмодель_автоматически'!L53</f>
        <v>2200056.056</v>
      </c>
      <c r="L35" s="187">
        <f>'4 Финмодель_автоматически'!M53</f>
        <v>2200056.056</v>
      </c>
      <c r="M35" s="187">
        <f>'4 Финмодель_автоматически'!N53</f>
        <v>2200056.056</v>
      </c>
      <c r="N35" s="187">
        <f>'4 Финмодель_автоматически'!O53</f>
        <v>2200056.056</v>
      </c>
      <c r="O35" s="187">
        <f>'4 Финмодель_автоматически'!P53</f>
        <v>2200056.056</v>
      </c>
      <c r="P35" s="187">
        <f>'4 Финмодель_автоматически'!Q53</f>
        <v>2200056.056</v>
      </c>
      <c r="Q35" s="187">
        <f>'4 Финмодель_автоматически'!R53</f>
        <v>2200056.056</v>
      </c>
      <c r="R35" s="187">
        <f>'4 Финмодель_автоматически'!S53</f>
        <v>2200056.056</v>
      </c>
      <c r="S35" s="187">
        <f>'4 Финмодель_автоматически'!T53</f>
        <v>2200056.056</v>
      </c>
      <c r="T35" s="188">
        <f>'4 Финмодель_автоматически'!U53</f>
        <v>2200056.056</v>
      </c>
      <c r="U35" s="186">
        <f>'4 Финмодель_автоматически'!V53</f>
        <v>2949315.806</v>
      </c>
      <c r="V35" s="187">
        <f>'4 Финмодель_автоматически'!W53</f>
        <v>2949315.806</v>
      </c>
      <c r="W35" s="187">
        <f>'4 Финмодель_автоматически'!X53</f>
        <v>2949315.806</v>
      </c>
      <c r="X35" s="187">
        <f>'4 Финмодель_автоматически'!Y53</f>
        <v>2949315.806</v>
      </c>
      <c r="Y35" s="187">
        <f>'4 Финмодель_автоматически'!Z53</f>
        <v>2949315.806</v>
      </c>
      <c r="Z35" s="187">
        <f>'4 Финмодель_автоматически'!AA53</f>
        <v>2949315.806</v>
      </c>
      <c r="AA35" s="187">
        <f>'4 Финмодель_автоматически'!AB53</f>
        <v>2949315.806</v>
      </c>
      <c r="AB35" s="187">
        <f>'4 Финмодель_автоматически'!AC53</f>
        <v>2949315.806</v>
      </c>
      <c r="AC35" s="187">
        <f>'4 Финмодель_автоматически'!AD53</f>
        <v>2949315.806</v>
      </c>
      <c r="AD35" s="187">
        <f>'4 Финмодель_автоматически'!AE53</f>
        <v>2949315.806</v>
      </c>
      <c r="AE35" s="187">
        <f>'4 Финмодель_автоматически'!AF53</f>
        <v>2949315.806</v>
      </c>
      <c r="AF35" s="188">
        <f>'4 Финмодель_автоматически'!AG53</f>
        <v>2949315.806</v>
      </c>
      <c r="AG35" s="186">
        <f>'4 Финмодель_автоматически'!AH53</f>
        <v>4020118.556</v>
      </c>
      <c r="AH35" s="187">
        <f>'4 Финмодель_автоматически'!AI53</f>
        <v>4020118.556</v>
      </c>
      <c r="AI35" s="187">
        <f>'4 Финмодель_автоматически'!AJ53</f>
        <v>4020118.556</v>
      </c>
      <c r="AJ35" s="187">
        <f>'4 Финмодель_автоматически'!AK53</f>
        <v>4020118.556</v>
      </c>
      <c r="AK35" s="187">
        <f>'4 Финмодель_автоматически'!AL53</f>
        <v>4020118.556</v>
      </c>
      <c r="AL35" s="187">
        <f>'4 Финмодель_автоматически'!AM53</f>
        <v>4020118.556</v>
      </c>
      <c r="AM35" s="187">
        <f>'4 Финмодель_автоматически'!AN53</f>
        <v>4020118.556</v>
      </c>
      <c r="AN35" s="187">
        <f>'4 Финмодель_автоматически'!AO53</f>
        <v>4020118.556</v>
      </c>
      <c r="AO35" s="187">
        <f>'4 Финмодель_автоматически'!AP53</f>
        <v>4020118.556</v>
      </c>
      <c r="AP35" s="187">
        <f>'4 Финмодель_автоматически'!AQ53</f>
        <v>4020118.556</v>
      </c>
      <c r="AQ35" s="187">
        <f>'4 Финмодель_автоматически'!AR53</f>
        <v>4020118.556</v>
      </c>
      <c r="AR35" s="188">
        <f>'4 Финмодель_автоматически'!AS53</f>
        <v>4020118.556</v>
      </c>
      <c r="AS35" s="180"/>
      <c r="AT35" s="180"/>
    </row>
    <row r="36" ht="15.75" customHeight="1">
      <c r="A36" s="162"/>
      <c r="B36" s="227" t="s">
        <v>98</v>
      </c>
      <c r="C36" s="228"/>
      <c r="D36" s="229" t="s">
        <v>99</v>
      </c>
      <c r="E36" s="230">
        <f t="shared" ref="E36:E37" si="4">SUMIFS(36:36,$33:$33,"1")</f>
        <v>-2640067.267</v>
      </c>
      <c r="F36" s="231">
        <f t="shared" ref="F36:F37" si="5">SUMIFS(36:36,$33:$33,"2")</f>
        <v>-3539178.967</v>
      </c>
      <c r="G36" s="231">
        <f t="shared" ref="G36:G37" si="6">SUMIFS(36:36,$33:$33,"3")</f>
        <v>-4824142.267</v>
      </c>
      <c r="H36" s="232"/>
      <c r="I36" s="233">
        <f t="shared" ref="I36:AR36" si="3">-I35*$D36</f>
        <v>-220005.6056</v>
      </c>
      <c r="J36" s="234">
        <f t="shared" si="3"/>
        <v>-220005.6056</v>
      </c>
      <c r="K36" s="234">
        <f t="shared" si="3"/>
        <v>-220005.6056</v>
      </c>
      <c r="L36" s="234">
        <f t="shared" si="3"/>
        <v>-220005.6056</v>
      </c>
      <c r="M36" s="234">
        <f t="shared" si="3"/>
        <v>-220005.6056</v>
      </c>
      <c r="N36" s="234">
        <f t="shared" si="3"/>
        <v>-220005.6056</v>
      </c>
      <c r="O36" s="234">
        <f t="shared" si="3"/>
        <v>-220005.6056</v>
      </c>
      <c r="P36" s="234">
        <f t="shared" si="3"/>
        <v>-220005.6056</v>
      </c>
      <c r="Q36" s="234">
        <f t="shared" si="3"/>
        <v>-220005.6056</v>
      </c>
      <c r="R36" s="234">
        <f t="shared" si="3"/>
        <v>-220005.6056</v>
      </c>
      <c r="S36" s="234">
        <f t="shared" si="3"/>
        <v>-220005.6056</v>
      </c>
      <c r="T36" s="235">
        <f t="shared" si="3"/>
        <v>-220005.6056</v>
      </c>
      <c r="U36" s="233">
        <f t="shared" si="3"/>
        <v>-294931.5806</v>
      </c>
      <c r="V36" s="234">
        <f t="shared" si="3"/>
        <v>-294931.5806</v>
      </c>
      <c r="W36" s="234">
        <f t="shared" si="3"/>
        <v>-294931.5806</v>
      </c>
      <c r="X36" s="234">
        <f t="shared" si="3"/>
        <v>-294931.5806</v>
      </c>
      <c r="Y36" s="234">
        <f t="shared" si="3"/>
        <v>-294931.5806</v>
      </c>
      <c r="Z36" s="234">
        <f t="shared" si="3"/>
        <v>-294931.5806</v>
      </c>
      <c r="AA36" s="234">
        <f t="shared" si="3"/>
        <v>-294931.5806</v>
      </c>
      <c r="AB36" s="234">
        <f t="shared" si="3"/>
        <v>-294931.5806</v>
      </c>
      <c r="AC36" s="234">
        <f t="shared" si="3"/>
        <v>-294931.5806</v>
      </c>
      <c r="AD36" s="234">
        <f t="shared" si="3"/>
        <v>-294931.5806</v>
      </c>
      <c r="AE36" s="234">
        <f t="shared" si="3"/>
        <v>-294931.5806</v>
      </c>
      <c r="AF36" s="235">
        <f t="shared" si="3"/>
        <v>-294931.5806</v>
      </c>
      <c r="AG36" s="234">
        <f t="shared" si="3"/>
        <v>-402011.8556</v>
      </c>
      <c r="AH36" s="234">
        <f t="shared" si="3"/>
        <v>-402011.8556</v>
      </c>
      <c r="AI36" s="234">
        <f t="shared" si="3"/>
        <v>-402011.8556</v>
      </c>
      <c r="AJ36" s="234">
        <f t="shared" si="3"/>
        <v>-402011.8556</v>
      </c>
      <c r="AK36" s="234">
        <f t="shared" si="3"/>
        <v>-402011.8556</v>
      </c>
      <c r="AL36" s="234">
        <f t="shared" si="3"/>
        <v>-402011.8556</v>
      </c>
      <c r="AM36" s="234">
        <f t="shared" si="3"/>
        <v>-402011.8556</v>
      </c>
      <c r="AN36" s="234">
        <f t="shared" si="3"/>
        <v>-402011.8556</v>
      </c>
      <c r="AO36" s="234">
        <f t="shared" si="3"/>
        <v>-402011.8556</v>
      </c>
      <c r="AP36" s="234">
        <f t="shared" si="3"/>
        <v>-402011.8556</v>
      </c>
      <c r="AQ36" s="234">
        <f t="shared" si="3"/>
        <v>-402011.8556</v>
      </c>
      <c r="AR36" s="235">
        <f t="shared" si="3"/>
        <v>-402011.8556</v>
      </c>
      <c r="AS36" s="162"/>
      <c r="AT36" s="162"/>
    </row>
    <row r="37" ht="15.75" customHeight="1">
      <c r="A37" s="180"/>
      <c r="B37" s="181" t="s">
        <v>100</v>
      </c>
      <c r="C37" s="182"/>
      <c r="D37" s="236"/>
      <c r="E37" s="237">
        <f t="shared" si="4"/>
        <v>23760605.4</v>
      </c>
      <c r="F37" s="237">
        <f t="shared" si="5"/>
        <v>31852610.7</v>
      </c>
      <c r="G37" s="237">
        <f t="shared" si="6"/>
        <v>43417280.4</v>
      </c>
      <c r="H37" s="198"/>
      <c r="I37" s="238">
        <f t="shared" ref="I37:AR37" si="7">SUM(I35:I36)</f>
        <v>1980050.45</v>
      </c>
      <c r="J37" s="239">
        <f t="shared" si="7"/>
        <v>1980050.45</v>
      </c>
      <c r="K37" s="239">
        <f t="shared" si="7"/>
        <v>1980050.45</v>
      </c>
      <c r="L37" s="239">
        <f t="shared" si="7"/>
        <v>1980050.45</v>
      </c>
      <c r="M37" s="239">
        <f t="shared" si="7"/>
        <v>1980050.45</v>
      </c>
      <c r="N37" s="239">
        <f t="shared" si="7"/>
        <v>1980050.45</v>
      </c>
      <c r="O37" s="239">
        <f t="shared" si="7"/>
        <v>1980050.45</v>
      </c>
      <c r="P37" s="239">
        <f t="shared" si="7"/>
        <v>1980050.45</v>
      </c>
      <c r="Q37" s="239">
        <f t="shared" si="7"/>
        <v>1980050.45</v>
      </c>
      <c r="R37" s="239">
        <f t="shared" si="7"/>
        <v>1980050.45</v>
      </c>
      <c r="S37" s="239">
        <f t="shared" si="7"/>
        <v>1980050.45</v>
      </c>
      <c r="T37" s="240">
        <f t="shared" si="7"/>
        <v>1980050.45</v>
      </c>
      <c r="U37" s="238">
        <f t="shared" si="7"/>
        <v>2654384.225</v>
      </c>
      <c r="V37" s="239">
        <f t="shared" si="7"/>
        <v>2654384.225</v>
      </c>
      <c r="W37" s="239">
        <f t="shared" si="7"/>
        <v>2654384.225</v>
      </c>
      <c r="X37" s="239">
        <f t="shared" si="7"/>
        <v>2654384.225</v>
      </c>
      <c r="Y37" s="239">
        <f t="shared" si="7"/>
        <v>2654384.225</v>
      </c>
      <c r="Z37" s="239">
        <f t="shared" si="7"/>
        <v>2654384.225</v>
      </c>
      <c r="AA37" s="239">
        <f t="shared" si="7"/>
        <v>2654384.225</v>
      </c>
      <c r="AB37" s="239">
        <f t="shared" si="7"/>
        <v>2654384.225</v>
      </c>
      <c r="AC37" s="239">
        <f t="shared" si="7"/>
        <v>2654384.225</v>
      </c>
      <c r="AD37" s="239">
        <f t="shared" si="7"/>
        <v>2654384.225</v>
      </c>
      <c r="AE37" s="239">
        <f t="shared" si="7"/>
        <v>2654384.225</v>
      </c>
      <c r="AF37" s="240">
        <f t="shared" si="7"/>
        <v>2654384.225</v>
      </c>
      <c r="AG37" s="239">
        <f t="shared" si="7"/>
        <v>3618106.7</v>
      </c>
      <c r="AH37" s="239">
        <f t="shared" si="7"/>
        <v>3618106.7</v>
      </c>
      <c r="AI37" s="239">
        <f t="shared" si="7"/>
        <v>3618106.7</v>
      </c>
      <c r="AJ37" s="239">
        <f t="shared" si="7"/>
        <v>3618106.7</v>
      </c>
      <c r="AK37" s="239">
        <f t="shared" si="7"/>
        <v>3618106.7</v>
      </c>
      <c r="AL37" s="239">
        <f t="shared" si="7"/>
        <v>3618106.7</v>
      </c>
      <c r="AM37" s="239">
        <f t="shared" si="7"/>
        <v>3618106.7</v>
      </c>
      <c r="AN37" s="239">
        <f t="shared" si="7"/>
        <v>3618106.7</v>
      </c>
      <c r="AO37" s="239">
        <f t="shared" si="7"/>
        <v>3618106.7</v>
      </c>
      <c r="AP37" s="239">
        <f t="shared" si="7"/>
        <v>3618106.7</v>
      </c>
      <c r="AQ37" s="239">
        <f t="shared" si="7"/>
        <v>3618106.7</v>
      </c>
      <c r="AR37" s="240">
        <f t="shared" si="7"/>
        <v>3618106.7</v>
      </c>
      <c r="AS37" s="198"/>
      <c r="AT37" s="180"/>
    </row>
    <row r="38" ht="15.75" customHeight="1">
      <c r="A38" s="162"/>
      <c r="B38" s="162"/>
      <c r="C38" s="241"/>
      <c r="D38" s="242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162"/>
    </row>
    <row r="39" ht="15.75" customHeight="1">
      <c r="A39" s="180"/>
      <c r="B39" s="244" t="s">
        <v>101</v>
      </c>
      <c r="C39" s="245"/>
      <c r="D39" s="246">
        <f>100%-D40</f>
        <v>0.7517892568</v>
      </c>
      <c r="E39" s="230">
        <f t="shared" ref="E39:E40" si="9">SUMIFS(39:39,$33:$33,"1")</f>
        <v>17862967.87</v>
      </c>
      <c r="F39" s="231">
        <f t="shared" ref="F39:F40" si="10">SUMIFS(39:39,$33:$33,"2")</f>
        <v>23946450.53</v>
      </c>
      <c r="G39" s="231">
        <f t="shared" ref="G39:G40" si="11">SUMIFS(39:39,$33:$33,"3")</f>
        <v>32640644.96</v>
      </c>
      <c r="H39" s="186" t="str">
        <f t="shared" ref="H39:H40" si="12">B39</f>
        <v>"Дивиденды собственника"</v>
      </c>
      <c r="I39" s="247">
        <f t="shared" ref="I39:AR39" si="8">I$37*$D39</f>
        <v>1488580.656</v>
      </c>
      <c r="J39" s="232">
        <f t="shared" si="8"/>
        <v>1488580.656</v>
      </c>
      <c r="K39" s="232">
        <f t="shared" si="8"/>
        <v>1488580.656</v>
      </c>
      <c r="L39" s="232">
        <f t="shared" si="8"/>
        <v>1488580.656</v>
      </c>
      <c r="M39" s="232">
        <f t="shared" si="8"/>
        <v>1488580.656</v>
      </c>
      <c r="N39" s="232">
        <f t="shared" si="8"/>
        <v>1488580.656</v>
      </c>
      <c r="O39" s="232">
        <f t="shared" si="8"/>
        <v>1488580.656</v>
      </c>
      <c r="P39" s="232">
        <f t="shared" si="8"/>
        <v>1488580.656</v>
      </c>
      <c r="Q39" s="232">
        <f t="shared" si="8"/>
        <v>1488580.656</v>
      </c>
      <c r="R39" s="232">
        <f t="shared" si="8"/>
        <v>1488580.656</v>
      </c>
      <c r="S39" s="232">
        <f t="shared" si="8"/>
        <v>1488580.656</v>
      </c>
      <c r="T39" s="231">
        <f t="shared" si="8"/>
        <v>1488580.656</v>
      </c>
      <c r="U39" s="247">
        <f t="shared" si="8"/>
        <v>1995537.544</v>
      </c>
      <c r="V39" s="232">
        <f t="shared" si="8"/>
        <v>1995537.544</v>
      </c>
      <c r="W39" s="232">
        <f t="shared" si="8"/>
        <v>1995537.544</v>
      </c>
      <c r="X39" s="232">
        <f t="shared" si="8"/>
        <v>1995537.544</v>
      </c>
      <c r="Y39" s="232">
        <f t="shared" si="8"/>
        <v>1995537.544</v>
      </c>
      <c r="Z39" s="232">
        <f t="shared" si="8"/>
        <v>1995537.544</v>
      </c>
      <c r="AA39" s="232">
        <f t="shared" si="8"/>
        <v>1995537.544</v>
      </c>
      <c r="AB39" s="232">
        <f t="shared" si="8"/>
        <v>1995537.544</v>
      </c>
      <c r="AC39" s="232">
        <f t="shared" si="8"/>
        <v>1995537.544</v>
      </c>
      <c r="AD39" s="232">
        <f t="shared" si="8"/>
        <v>1995537.544</v>
      </c>
      <c r="AE39" s="232">
        <f t="shared" si="8"/>
        <v>1995537.544</v>
      </c>
      <c r="AF39" s="231">
        <f t="shared" si="8"/>
        <v>1995537.544</v>
      </c>
      <c r="AG39" s="232">
        <f t="shared" si="8"/>
        <v>2720053.747</v>
      </c>
      <c r="AH39" s="232">
        <f t="shared" si="8"/>
        <v>2720053.747</v>
      </c>
      <c r="AI39" s="232">
        <f t="shared" si="8"/>
        <v>2720053.747</v>
      </c>
      <c r="AJ39" s="232">
        <f t="shared" si="8"/>
        <v>2720053.747</v>
      </c>
      <c r="AK39" s="232">
        <f t="shared" si="8"/>
        <v>2720053.747</v>
      </c>
      <c r="AL39" s="232">
        <f t="shared" si="8"/>
        <v>2720053.747</v>
      </c>
      <c r="AM39" s="232">
        <f t="shared" si="8"/>
        <v>2720053.747</v>
      </c>
      <c r="AN39" s="232">
        <f t="shared" si="8"/>
        <v>2720053.747</v>
      </c>
      <c r="AO39" s="232">
        <f t="shared" si="8"/>
        <v>2720053.747</v>
      </c>
      <c r="AP39" s="232">
        <f t="shared" si="8"/>
        <v>2720053.747</v>
      </c>
      <c r="AQ39" s="232">
        <f t="shared" si="8"/>
        <v>2720053.747</v>
      </c>
      <c r="AR39" s="231">
        <f t="shared" si="8"/>
        <v>2720053.747</v>
      </c>
      <c r="AS39" s="180"/>
      <c r="AT39" s="180"/>
    </row>
    <row r="40" ht="15.75" customHeight="1">
      <c r="A40" s="180"/>
      <c r="B40" s="189" t="s">
        <v>102</v>
      </c>
      <c r="C40" s="190"/>
      <c r="D40" s="248">
        <f>D25</f>
        <v>0.2482107432</v>
      </c>
      <c r="E40" s="249">
        <f t="shared" si="9"/>
        <v>5897637.525</v>
      </c>
      <c r="F40" s="250">
        <f t="shared" si="10"/>
        <v>7906160.175</v>
      </c>
      <c r="G40" s="250">
        <f t="shared" si="11"/>
        <v>10776635.44</v>
      </c>
      <c r="H40" s="186" t="str">
        <f t="shared" si="12"/>
        <v>"Дивиденды инвестора"</v>
      </c>
      <c r="I40" s="251">
        <f t="shared" ref="I40:AR40" si="13">I$37*$D40</f>
        <v>491469.7938</v>
      </c>
      <c r="J40" s="252">
        <f t="shared" si="13"/>
        <v>491469.7938</v>
      </c>
      <c r="K40" s="252">
        <f t="shared" si="13"/>
        <v>491469.7938</v>
      </c>
      <c r="L40" s="252">
        <f t="shared" si="13"/>
        <v>491469.7938</v>
      </c>
      <c r="M40" s="252">
        <f t="shared" si="13"/>
        <v>491469.7938</v>
      </c>
      <c r="N40" s="252">
        <f t="shared" si="13"/>
        <v>491469.7938</v>
      </c>
      <c r="O40" s="252">
        <f t="shared" si="13"/>
        <v>491469.7938</v>
      </c>
      <c r="P40" s="252">
        <f t="shared" si="13"/>
        <v>491469.7938</v>
      </c>
      <c r="Q40" s="252">
        <f t="shared" si="13"/>
        <v>491469.7938</v>
      </c>
      <c r="R40" s="252">
        <f t="shared" si="13"/>
        <v>491469.7938</v>
      </c>
      <c r="S40" s="252">
        <f t="shared" si="13"/>
        <v>491469.7938</v>
      </c>
      <c r="T40" s="250">
        <f t="shared" si="13"/>
        <v>491469.7938</v>
      </c>
      <c r="U40" s="251">
        <f t="shared" si="13"/>
        <v>658846.6812</v>
      </c>
      <c r="V40" s="252">
        <f t="shared" si="13"/>
        <v>658846.6812</v>
      </c>
      <c r="W40" s="252">
        <f t="shared" si="13"/>
        <v>658846.6812</v>
      </c>
      <c r="X40" s="252">
        <f t="shared" si="13"/>
        <v>658846.6812</v>
      </c>
      <c r="Y40" s="252">
        <f t="shared" si="13"/>
        <v>658846.6812</v>
      </c>
      <c r="Z40" s="252">
        <f t="shared" si="13"/>
        <v>658846.6812</v>
      </c>
      <c r="AA40" s="252">
        <f t="shared" si="13"/>
        <v>658846.6812</v>
      </c>
      <c r="AB40" s="252">
        <f t="shared" si="13"/>
        <v>658846.6812</v>
      </c>
      <c r="AC40" s="252">
        <f t="shared" si="13"/>
        <v>658846.6812</v>
      </c>
      <c r="AD40" s="252">
        <f t="shared" si="13"/>
        <v>658846.6812</v>
      </c>
      <c r="AE40" s="252">
        <f t="shared" si="13"/>
        <v>658846.6812</v>
      </c>
      <c r="AF40" s="250">
        <f t="shared" si="13"/>
        <v>658846.6812</v>
      </c>
      <c r="AG40" s="252">
        <f t="shared" si="13"/>
        <v>898052.953</v>
      </c>
      <c r="AH40" s="252">
        <f t="shared" si="13"/>
        <v>898052.953</v>
      </c>
      <c r="AI40" s="252">
        <f t="shared" si="13"/>
        <v>898052.953</v>
      </c>
      <c r="AJ40" s="252">
        <f t="shared" si="13"/>
        <v>898052.953</v>
      </c>
      <c r="AK40" s="252">
        <f t="shared" si="13"/>
        <v>898052.953</v>
      </c>
      <c r="AL40" s="252">
        <f t="shared" si="13"/>
        <v>898052.953</v>
      </c>
      <c r="AM40" s="252">
        <f t="shared" si="13"/>
        <v>898052.953</v>
      </c>
      <c r="AN40" s="252">
        <f t="shared" si="13"/>
        <v>898052.953</v>
      </c>
      <c r="AO40" s="252">
        <f t="shared" si="13"/>
        <v>898052.953</v>
      </c>
      <c r="AP40" s="252">
        <f t="shared" si="13"/>
        <v>898052.953</v>
      </c>
      <c r="AQ40" s="252">
        <f t="shared" si="13"/>
        <v>898052.953</v>
      </c>
      <c r="AR40" s="250">
        <f t="shared" si="13"/>
        <v>898052.953</v>
      </c>
      <c r="AS40" s="180"/>
      <c r="AT40" s="180"/>
    </row>
    <row r="41" ht="15.75" customHeight="1" outlineLevel="1">
      <c r="A41" s="162"/>
      <c r="B41" s="253"/>
      <c r="C41" s="254"/>
      <c r="D41" s="254"/>
      <c r="E41" s="243" t="str">
        <f t="shared" ref="E41:G41" si="14">IF((SUM(E39:E40)=E37),"ок","ошибка")</f>
        <v>ок</v>
      </c>
      <c r="F41" s="243" t="str">
        <f t="shared" si="14"/>
        <v>ок</v>
      </c>
      <c r="G41" s="243" t="str">
        <f t="shared" si="14"/>
        <v>ок</v>
      </c>
      <c r="H41" s="243"/>
      <c r="I41" s="243" t="str">
        <f t="shared" ref="I41:AR41" si="15">IF((SUM(I39:I40)=I37),"ок","ошибка")</f>
        <v>ок</v>
      </c>
      <c r="J41" s="243" t="str">
        <f t="shared" si="15"/>
        <v>ок</v>
      </c>
      <c r="K41" s="243" t="str">
        <f t="shared" si="15"/>
        <v>ок</v>
      </c>
      <c r="L41" s="243" t="str">
        <f t="shared" si="15"/>
        <v>ок</v>
      </c>
      <c r="M41" s="243" t="str">
        <f t="shared" si="15"/>
        <v>ок</v>
      </c>
      <c r="N41" s="243" t="str">
        <f t="shared" si="15"/>
        <v>ок</v>
      </c>
      <c r="O41" s="243" t="str">
        <f t="shared" si="15"/>
        <v>ок</v>
      </c>
      <c r="P41" s="243" t="str">
        <f t="shared" si="15"/>
        <v>ок</v>
      </c>
      <c r="Q41" s="243" t="str">
        <f t="shared" si="15"/>
        <v>ок</v>
      </c>
      <c r="R41" s="243" t="str">
        <f t="shared" si="15"/>
        <v>ок</v>
      </c>
      <c r="S41" s="243" t="str">
        <f t="shared" si="15"/>
        <v>ок</v>
      </c>
      <c r="T41" s="243" t="str">
        <f t="shared" si="15"/>
        <v>ок</v>
      </c>
      <c r="U41" s="243" t="str">
        <f t="shared" si="15"/>
        <v>ок</v>
      </c>
      <c r="V41" s="243" t="str">
        <f t="shared" si="15"/>
        <v>ок</v>
      </c>
      <c r="W41" s="243" t="str">
        <f t="shared" si="15"/>
        <v>ок</v>
      </c>
      <c r="X41" s="243" t="str">
        <f t="shared" si="15"/>
        <v>ок</v>
      </c>
      <c r="Y41" s="243" t="str">
        <f t="shared" si="15"/>
        <v>ок</v>
      </c>
      <c r="Z41" s="243" t="str">
        <f t="shared" si="15"/>
        <v>ок</v>
      </c>
      <c r="AA41" s="243" t="str">
        <f t="shared" si="15"/>
        <v>ок</v>
      </c>
      <c r="AB41" s="243" t="str">
        <f t="shared" si="15"/>
        <v>ок</v>
      </c>
      <c r="AC41" s="243" t="str">
        <f t="shared" si="15"/>
        <v>ок</v>
      </c>
      <c r="AD41" s="243" t="str">
        <f t="shared" si="15"/>
        <v>ок</v>
      </c>
      <c r="AE41" s="243" t="str">
        <f t="shared" si="15"/>
        <v>ок</v>
      </c>
      <c r="AF41" s="243" t="str">
        <f t="shared" si="15"/>
        <v>ок</v>
      </c>
      <c r="AG41" s="243" t="str">
        <f t="shared" si="15"/>
        <v>ок</v>
      </c>
      <c r="AH41" s="243" t="str">
        <f t="shared" si="15"/>
        <v>ок</v>
      </c>
      <c r="AI41" s="243" t="str">
        <f t="shared" si="15"/>
        <v>ок</v>
      </c>
      <c r="AJ41" s="243" t="str">
        <f t="shared" si="15"/>
        <v>ок</v>
      </c>
      <c r="AK41" s="243" t="str">
        <f t="shared" si="15"/>
        <v>ок</v>
      </c>
      <c r="AL41" s="243" t="str">
        <f t="shared" si="15"/>
        <v>ок</v>
      </c>
      <c r="AM41" s="243" t="str">
        <f t="shared" si="15"/>
        <v>ок</v>
      </c>
      <c r="AN41" s="243" t="str">
        <f t="shared" si="15"/>
        <v>ок</v>
      </c>
      <c r="AO41" s="243" t="str">
        <f t="shared" si="15"/>
        <v>ок</v>
      </c>
      <c r="AP41" s="243" t="str">
        <f t="shared" si="15"/>
        <v>ок</v>
      </c>
      <c r="AQ41" s="243" t="str">
        <f t="shared" si="15"/>
        <v>ок</v>
      </c>
      <c r="AR41" s="243" t="str">
        <f t="shared" si="15"/>
        <v>ок</v>
      </c>
      <c r="AS41" s="162"/>
      <c r="AT41" s="162"/>
    </row>
    <row r="42" ht="15.75" customHeight="1" outlineLevel="1">
      <c r="A42" s="180"/>
      <c r="B42" s="189" t="s">
        <v>103</v>
      </c>
      <c r="C42" s="190"/>
      <c r="D42" s="248"/>
      <c r="E42" s="249"/>
      <c r="F42" s="250"/>
      <c r="G42" s="250"/>
      <c r="H42" s="252"/>
      <c r="I42" s="252">
        <f>I40</f>
        <v>491469.7938</v>
      </c>
      <c r="J42" s="252">
        <f t="shared" ref="J42:AR42" si="16">I42+J40</f>
        <v>982939.5875</v>
      </c>
      <c r="K42" s="252">
        <f t="shared" si="16"/>
        <v>1474409.381</v>
      </c>
      <c r="L42" s="252">
        <f t="shared" si="16"/>
        <v>1965879.175</v>
      </c>
      <c r="M42" s="252">
        <f t="shared" si="16"/>
        <v>2457348.969</v>
      </c>
      <c r="N42" s="252">
        <f t="shared" si="16"/>
        <v>2948818.763</v>
      </c>
      <c r="O42" s="252">
        <f t="shared" si="16"/>
        <v>3440288.556</v>
      </c>
      <c r="P42" s="252">
        <f t="shared" si="16"/>
        <v>3931758.35</v>
      </c>
      <c r="Q42" s="252">
        <f t="shared" si="16"/>
        <v>4423228.144</v>
      </c>
      <c r="R42" s="252">
        <f t="shared" si="16"/>
        <v>4914697.938</v>
      </c>
      <c r="S42" s="252">
        <f t="shared" si="16"/>
        <v>5406167.731</v>
      </c>
      <c r="T42" s="252">
        <f t="shared" si="16"/>
        <v>5897637.525</v>
      </c>
      <c r="U42" s="252">
        <f t="shared" si="16"/>
        <v>6556484.206</v>
      </c>
      <c r="V42" s="252">
        <f t="shared" si="16"/>
        <v>7215330.888</v>
      </c>
      <c r="W42" s="252">
        <f t="shared" si="16"/>
        <v>7874177.569</v>
      </c>
      <c r="X42" s="252">
        <f t="shared" si="16"/>
        <v>8533024.25</v>
      </c>
      <c r="Y42" s="252">
        <f t="shared" si="16"/>
        <v>9191870.931</v>
      </c>
      <c r="Z42" s="252">
        <f t="shared" si="16"/>
        <v>9850717.613</v>
      </c>
      <c r="AA42" s="252">
        <f t="shared" si="16"/>
        <v>10509564.29</v>
      </c>
      <c r="AB42" s="252">
        <f t="shared" si="16"/>
        <v>11168410.98</v>
      </c>
      <c r="AC42" s="252">
        <f t="shared" si="16"/>
        <v>11827257.66</v>
      </c>
      <c r="AD42" s="252">
        <f t="shared" si="16"/>
        <v>12486104.34</v>
      </c>
      <c r="AE42" s="252">
        <f t="shared" si="16"/>
        <v>13144951.02</v>
      </c>
      <c r="AF42" s="252">
        <f t="shared" si="16"/>
        <v>13803797.7</v>
      </c>
      <c r="AG42" s="252">
        <f t="shared" si="16"/>
        <v>14701850.65</v>
      </c>
      <c r="AH42" s="252">
        <f t="shared" si="16"/>
        <v>15599903.61</v>
      </c>
      <c r="AI42" s="252">
        <f t="shared" si="16"/>
        <v>16497956.56</v>
      </c>
      <c r="AJ42" s="252">
        <f t="shared" si="16"/>
        <v>17396009.51</v>
      </c>
      <c r="AK42" s="252">
        <f t="shared" si="16"/>
        <v>18294062.46</v>
      </c>
      <c r="AL42" s="252">
        <f t="shared" si="16"/>
        <v>19192115.42</v>
      </c>
      <c r="AM42" s="252">
        <f t="shared" si="16"/>
        <v>20090168.37</v>
      </c>
      <c r="AN42" s="252">
        <f t="shared" si="16"/>
        <v>20988221.32</v>
      </c>
      <c r="AO42" s="252">
        <f t="shared" si="16"/>
        <v>21886274.28</v>
      </c>
      <c r="AP42" s="252">
        <f t="shared" si="16"/>
        <v>22784327.23</v>
      </c>
      <c r="AQ42" s="252">
        <f t="shared" si="16"/>
        <v>23682380.18</v>
      </c>
      <c r="AR42" s="252">
        <f t="shared" si="16"/>
        <v>24580433.14</v>
      </c>
      <c r="AS42" s="180"/>
      <c r="AT42" s="180"/>
    </row>
    <row r="43" ht="15.75" customHeight="1">
      <c r="A43" s="255"/>
      <c r="B43" s="255"/>
      <c r="C43" s="256"/>
      <c r="D43" s="257"/>
      <c r="E43" s="258"/>
      <c r="F43" s="258"/>
      <c r="G43" s="258"/>
      <c r="H43" s="259"/>
      <c r="I43" s="259" t="str">
        <f t="shared" ref="I43:AR43" si="17">IF(I42&gt;$E$49,"Окупаемость достигнута","-")</f>
        <v>-</v>
      </c>
      <c r="J43" s="259" t="str">
        <f t="shared" si="17"/>
        <v>-</v>
      </c>
      <c r="K43" s="259" t="str">
        <f t="shared" si="17"/>
        <v>-</v>
      </c>
      <c r="L43" s="259" t="str">
        <f t="shared" si="17"/>
        <v>-</v>
      </c>
      <c r="M43" s="259" t="str">
        <f t="shared" si="17"/>
        <v>-</v>
      </c>
      <c r="N43" s="259" t="str">
        <f t="shared" si="17"/>
        <v>-</v>
      </c>
      <c r="O43" s="259" t="str">
        <f t="shared" si="17"/>
        <v>-</v>
      </c>
      <c r="P43" s="259" t="str">
        <f t="shared" si="17"/>
        <v>-</v>
      </c>
      <c r="Q43" s="259" t="str">
        <f t="shared" si="17"/>
        <v>-</v>
      </c>
      <c r="R43" s="259" t="str">
        <f t="shared" si="17"/>
        <v>-</v>
      </c>
      <c r="S43" s="259" t="str">
        <f t="shared" si="17"/>
        <v>-</v>
      </c>
      <c r="T43" s="259" t="str">
        <f t="shared" si="17"/>
        <v>-</v>
      </c>
      <c r="U43" s="259" t="str">
        <f t="shared" si="17"/>
        <v>-</v>
      </c>
      <c r="V43" s="259" t="str">
        <f t="shared" si="17"/>
        <v>-</v>
      </c>
      <c r="W43" s="259" t="str">
        <f t="shared" si="17"/>
        <v>-</v>
      </c>
      <c r="X43" s="259" t="str">
        <f t="shared" si="17"/>
        <v>-</v>
      </c>
      <c r="Y43" s="259" t="str">
        <f t="shared" si="17"/>
        <v>-</v>
      </c>
      <c r="Z43" s="259" t="str">
        <f t="shared" si="17"/>
        <v>-</v>
      </c>
      <c r="AA43" s="259" t="str">
        <f t="shared" si="17"/>
        <v>-</v>
      </c>
      <c r="AB43" s="259" t="str">
        <f t="shared" si="17"/>
        <v>-</v>
      </c>
      <c r="AC43" s="259" t="str">
        <f t="shared" si="17"/>
        <v>-</v>
      </c>
      <c r="AD43" s="259" t="str">
        <f t="shared" si="17"/>
        <v>-</v>
      </c>
      <c r="AE43" s="259" t="str">
        <f t="shared" si="17"/>
        <v>-</v>
      </c>
      <c r="AF43" s="259" t="str">
        <f t="shared" si="17"/>
        <v>-</v>
      </c>
      <c r="AG43" s="259" t="str">
        <f t="shared" si="17"/>
        <v>-</v>
      </c>
      <c r="AH43" s="259" t="str">
        <f t="shared" si="17"/>
        <v>Окупаемость достигнута</v>
      </c>
      <c r="AI43" s="259" t="str">
        <f t="shared" si="17"/>
        <v>Окупаемость достигнута</v>
      </c>
      <c r="AJ43" s="259" t="str">
        <f t="shared" si="17"/>
        <v>Окупаемость достигнута</v>
      </c>
      <c r="AK43" s="259" t="str">
        <f t="shared" si="17"/>
        <v>Окупаемость достигнута</v>
      </c>
      <c r="AL43" s="259" t="str">
        <f t="shared" si="17"/>
        <v>Окупаемость достигнута</v>
      </c>
      <c r="AM43" s="259" t="str">
        <f t="shared" si="17"/>
        <v>Окупаемость достигнута</v>
      </c>
      <c r="AN43" s="259" t="str">
        <f t="shared" si="17"/>
        <v>Окупаемость достигнута</v>
      </c>
      <c r="AO43" s="259" t="str">
        <f t="shared" si="17"/>
        <v>Окупаемость достигнута</v>
      </c>
      <c r="AP43" s="259" t="str">
        <f t="shared" si="17"/>
        <v>Окупаемость достигнута</v>
      </c>
      <c r="AQ43" s="259" t="str">
        <f t="shared" si="17"/>
        <v>Окупаемость достигнута</v>
      </c>
      <c r="AR43" s="259" t="str">
        <f t="shared" si="17"/>
        <v>Окупаемость достигнута</v>
      </c>
      <c r="AS43" s="255"/>
      <c r="AT43" s="255"/>
    </row>
    <row r="44" ht="15.75" customHeight="1">
      <c r="A44" s="180"/>
      <c r="B44" s="180"/>
      <c r="C44" s="260"/>
      <c r="D44" s="261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180"/>
      <c r="AT44" s="180"/>
    </row>
    <row r="45" ht="15.75" customHeight="1">
      <c r="A45" s="159"/>
      <c r="B45" s="159"/>
      <c r="C45" s="160"/>
      <c r="D45" s="160"/>
      <c r="E45" s="161"/>
      <c r="F45" s="161"/>
      <c r="G45" s="161"/>
      <c r="H45" s="161"/>
      <c r="I45" s="161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</row>
    <row r="46" ht="15.75" customHeight="1">
      <c r="A46" s="194"/>
      <c r="B46" s="194"/>
      <c r="C46" s="195"/>
      <c r="D46" s="195"/>
      <c r="E46" s="196"/>
      <c r="F46" s="196"/>
      <c r="G46" s="196"/>
      <c r="H46" s="196"/>
      <c r="I46" s="196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</row>
    <row r="47" ht="15.75" customHeight="1">
      <c r="A47" s="159"/>
      <c r="B47" s="159" t="s">
        <v>104</v>
      </c>
      <c r="C47" s="160"/>
      <c r="D47" s="160"/>
      <c r="E47" s="161"/>
      <c r="F47" s="161"/>
      <c r="G47" s="161"/>
      <c r="H47" s="161"/>
      <c r="I47" s="161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</row>
    <row r="48" ht="15.75" customHeight="1">
      <c r="A48" s="159"/>
      <c r="B48" s="159"/>
      <c r="C48" s="160"/>
      <c r="D48" s="160"/>
      <c r="E48" s="161"/>
      <c r="F48" s="161"/>
      <c r="G48" s="161"/>
      <c r="H48" s="161"/>
      <c r="I48" s="161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</row>
    <row r="49" ht="15.75" customHeight="1">
      <c r="A49" s="159"/>
      <c r="B49" s="262" t="s">
        <v>105</v>
      </c>
      <c r="C49" s="195"/>
      <c r="D49" s="195"/>
      <c r="E49" s="263">
        <f>E15</f>
        <v>15337553</v>
      </c>
      <c r="F49" s="161"/>
      <c r="G49" s="161"/>
      <c r="H49" s="161"/>
      <c r="I49" s="161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</row>
    <row r="50" ht="15.75" customHeight="1">
      <c r="A50" s="159"/>
      <c r="B50" s="264" t="s">
        <v>106</v>
      </c>
      <c r="C50" s="265"/>
      <c r="D50" s="265"/>
      <c r="E50" s="266">
        <f>AR34-COUNTIFS(43:43,"окупаемость достигнута")+1</f>
        <v>26</v>
      </c>
      <c r="F50" s="161"/>
      <c r="G50" s="161"/>
      <c r="H50" s="161"/>
      <c r="I50" s="161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</row>
    <row r="51" ht="15.75" customHeight="1">
      <c r="A51" s="159"/>
      <c r="B51" s="159"/>
      <c r="C51" s="160"/>
      <c r="D51" s="160"/>
      <c r="E51" s="161"/>
      <c r="F51" s="161"/>
      <c r="G51" s="161"/>
      <c r="H51" s="161"/>
      <c r="I51" s="161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</row>
    <row r="52" ht="15.75" customHeight="1">
      <c r="A52" s="159"/>
      <c r="B52" s="159"/>
      <c r="C52" s="160"/>
      <c r="D52" s="160"/>
      <c r="E52" s="161"/>
      <c r="F52" s="161"/>
      <c r="G52" s="161"/>
      <c r="H52" s="161"/>
      <c r="I52" s="161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</row>
    <row r="53" ht="15.75" customHeight="1">
      <c r="A53" s="159"/>
      <c r="B53" s="159"/>
      <c r="C53" s="160"/>
      <c r="D53" s="160"/>
      <c r="E53" s="161"/>
      <c r="F53" s="161"/>
      <c r="G53" s="161"/>
      <c r="H53" s="161"/>
      <c r="I53" s="161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</row>
    <row r="54" ht="15.75" customHeight="1">
      <c r="A54" s="159"/>
      <c r="B54" s="159"/>
      <c r="C54" s="160"/>
      <c r="D54" s="160"/>
      <c r="E54" s="161"/>
      <c r="F54" s="161"/>
      <c r="G54" s="161"/>
      <c r="H54" s="161"/>
      <c r="I54" s="161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</row>
    <row r="55" ht="15.75" customHeight="1">
      <c r="A55" s="194"/>
      <c r="B55" s="194"/>
      <c r="C55" s="195"/>
      <c r="D55" s="195"/>
      <c r="E55" s="196"/>
      <c r="F55" s="196"/>
      <c r="G55" s="196"/>
      <c r="H55" s="196"/>
      <c r="I55" s="196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</row>
    <row r="56" ht="15.75" customHeight="1">
      <c r="A56" s="159"/>
      <c r="B56" s="159" t="s">
        <v>107</v>
      </c>
      <c r="C56" s="160"/>
      <c r="D56" s="160"/>
      <c r="E56" s="161"/>
      <c r="F56" s="161"/>
      <c r="G56" s="161"/>
      <c r="H56" s="161"/>
      <c r="I56" s="161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</row>
    <row r="57" ht="15.75" customHeight="1">
      <c r="A57" s="159"/>
      <c r="B57" s="159"/>
      <c r="C57" s="159"/>
      <c r="D57" s="160"/>
      <c r="E57" s="160"/>
      <c r="F57" s="161"/>
      <c r="G57" s="161"/>
      <c r="H57" s="161"/>
      <c r="I57" s="161"/>
      <c r="J57" s="161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</row>
    <row r="58" ht="15.75" customHeight="1">
      <c r="A58" s="159"/>
      <c r="B58" s="159"/>
      <c r="C58" s="267" t="s">
        <v>102</v>
      </c>
      <c r="D58" s="268" t="s">
        <v>108</v>
      </c>
      <c r="E58" s="161"/>
      <c r="F58" s="161"/>
      <c r="G58" s="161"/>
      <c r="H58" s="161"/>
      <c r="I58" s="161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</row>
    <row r="59" ht="15.75" customHeight="1">
      <c r="A59" s="159"/>
      <c r="B59" s="262" t="s">
        <v>65</v>
      </c>
      <c r="C59" s="269">
        <f>E40</f>
        <v>5897637.525</v>
      </c>
      <c r="D59" s="270"/>
      <c r="E59" s="161"/>
      <c r="F59" s="161"/>
      <c r="G59" s="161"/>
      <c r="H59" s="161"/>
      <c r="I59" s="161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</row>
    <row r="60" ht="15.75" customHeight="1">
      <c r="A60" s="159"/>
      <c r="B60" s="271" t="s">
        <v>66</v>
      </c>
      <c r="C60" s="269">
        <f>F40</f>
        <v>7906160.175</v>
      </c>
      <c r="D60" s="272"/>
      <c r="E60" s="161"/>
      <c r="F60" s="161"/>
      <c r="G60" s="161"/>
      <c r="H60" s="161"/>
      <c r="I60" s="161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</row>
    <row r="61" ht="15.75" customHeight="1">
      <c r="A61" s="159"/>
      <c r="B61" s="264" t="s">
        <v>67</v>
      </c>
      <c r="C61" s="266">
        <f>G40</f>
        <v>10776635.44</v>
      </c>
      <c r="D61" s="273"/>
      <c r="E61" s="161"/>
      <c r="F61" s="161"/>
      <c r="G61" s="161"/>
      <c r="H61" s="161"/>
      <c r="I61" s="161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</row>
    <row r="62" ht="15.75" customHeight="1">
      <c r="A62" s="159"/>
      <c r="B62" s="274" t="s">
        <v>70</v>
      </c>
      <c r="C62" s="266">
        <f>SUM(C59:C61)</f>
        <v>24580433.14</v>
      </c>
      <c r="D62" s="275">
        <f>IFERROR(C62/$E$15,0)-100%</f>
        <v>0.6026306893</v>
      </c>
      <c r="E62" s="161"/>
      <c r="F62" s="161"/>
      <c r="G62" s="161"/>
      <c r="H62" s="161"/>
      <c r="I62" s="161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</row>
    <row r="63" ht="15.75" customHeight="1">
      <c r="A63" s="159"/>
      <c r="B63" s="159"/>
      <c r="C63" s="160"/>
      <c r="D63" s="160"/>
      <c r="E63" s="161"/>
      <c r="F63" s="161"/>
      <c r="G63" s="161"/>
      <c r="H63" s="161"/>
      <c r="I63" s="161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</row>
    <row r="64" ht="15.75" customHeight="1">
      <c r="A64" s="159"/>
      <c r="B64" s="159"/>
      <c r="C64" s="160"/>
      <c r="D64" s="160"/>
      <c r="E64" s="161"/>
      <c r="F64" s="161"/>
      <c r="G64" s="161"/>
      <c r="H64" s="161"/>
      <c r="I64" s="161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</row>
    <row r="65" ht="15.75" customHeight="1">
      <c r="A65" s="159"/>
      <c r="B65" s="159"/>
      <c r="C65" s="160"/>
      <c r="D65" s="160"/>
      <c r="E65" s="161"/>
      <c r="F65" s="161"/>
      <c r="G65" s="161"/>
      <c r="H65" s="161"/>
      <c r="I65" s="161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</row>
    <row r="66" ht="15.75" customHeight="1">
      <c r="A66" s="159"/>
      <c r="B66" s="159"/>
      <c r="C66" s="160"/>
      <c r="D66" s="160"/>
      <c r="E66" s="161"/>
      <c r="F66" s="161"/>
      <c r="G66" s="161"/>
      <c r="H66" s="161"/>
      <c r="I66" s="161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</row>
    <row r="67" ht="15.75" customHeight="1">
      <c r="A67" s="159"/>
      <c r="B67" s="159"/>
      <c r="C67" s="160"/>
      <c r="D67" s="160"/>
      <c r="E67" s="161"/>
      <c r="F67" s="161"/>
      <c r="G67" s="161"/>
      <c r="H67" s="161"/>
      <c r="I67" s="161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</row>
    <row r="68" ht="15.75" customHeight="1">
      <c r="A68" s="159"/>
      <c r="B68" s="159"/>
      <c r="C68" s="160"/>
      <c r="D68" s="160"/>
      <c r="E68" s="161"/>
      <c r="F68" s="161"/>
      <c r="G68" s="161"/>
      <c r="H68" s="161"/>
      <c r="I68" s="161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</row>
    <row r="69" ht="15.75" customHeight="1">
      <c r="A69" s="159"/>
      <c r="B69" s="159"/>
      <c r="C69" s="160"/>
      <c r="D69" s="160"/>
      <c r="E69" s="161"/>
      <c r="F69" s="161"/>
      <c r="G69" s="161"/>
      <c r="H69" s="161"/>
      <c r="I69" s="161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</row>
    <row r="70" ht="15.75" customHeight="1">
      <c r="A70" s="159"/>
      <c r="B70" s="159"/>
      <c r="C70" s="160"/>
      <c r="D70" s="160"/>
      <c r="E70" s="161"/>
      <c r="F70" s="161"/>
      <c r="G70" s="161"/>
      <c r="H70" s="161"/>
      <c r="I70" s="161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</row>
    <row r="71" ht="15.75" customHeight="1">
      <c r="A71" s="159"/>
      <c r="B71" s="159"/>
      <c r="C71" s="160"/>
      <c r="D71" s="160"/>
      <c r="E71" s="161"/>
      <c r="F71" s="161"/>
      <c r="G71" s="161"/>
      <c r="H71" s="161"/>
      <c r="I71" s="161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</row>
    <row r="72" ht="15.75" customHeight="1">
      <c r="A72" s="159"/>
      <c r="B72" s="159"/>
      <c r="C72" s="160"/>
      <c r="D72" s="160"/>
      <c r="E72" s="161"/>
      <c r="F72" s="161"/>
      <c r="G72" s="161"/>
      <c r="H72" s="161"/>
      <c r="I72" s="161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</row>
    <row r="73" ht="15.75" customHeight="1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</row>
    <row r="74" ht="15.75" customHeight="1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</row>
    <row r="75" ht="15.75" customHeight="1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</row>
    <row r="76" ht="15.75" customHeight="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</row>
    <row r="77" ht="15.75" customHeight="1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</row>
    <row r="78" ht="15.75" customHeight="1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</row>
    <row r="79" ht="15.75" customHeight="1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</row>
    <row r="80" ht="15.75" customHeight="1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</row>
    <row r="81" ht="15.75" customHeight="1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</row>
    <row r="82" ht="15.75" customHeight="1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</row>
    <row r="83" ht="15.75" customHeight="1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</row>
    <row r="84" ht="15.75" customHeight="1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</row>
    <row r="85" ht="15.75" customHeight="1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</row>
    <row r="86" ht="15.75" customHeight="1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</row>
    <row r="87" ht="15.75" customHeight="1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</row>
    <row r="88" ht="15.75" customHeight="1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</row>
    <row r="89" ht="15.75" customHeight="1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</row>
    <row r="90" ht="15.75" customHeight="1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</row>
    <row r="91" ht="15.75" customHeight="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</row>
    <row r="92" ht="15.75" customHeight="1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</row>
    <row r="93" ht="15.75" customHeight="1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</row>
    <row r="94" ht="15.75" customHeight="1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</row>
    <row r="95" ht="15.7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</row>
    <row r="96" ht="15.75" customHeight="1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</row>
    <row r="97" ht="15.75" customHeight="1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</row>
    <row r="98" ht="15.75" customHeight="1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</row>
    <row r="99" ht="15.75" customHeight="1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</row>
    <row r="100" ht="15.75" customHeight="1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</row>
    <row r="101" ht="15.75" customHeight="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</row>
    <row r="102" ht="15.75" customHeight="1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</row>
    <row r="103" ht="15.75" customHeight="1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</row>
    <row r="104" ht="15.75" customHeight="1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</row>
    <row r="105" ht="15.75" customHeight="1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</row>
    <row r="106" ht="15.75" customHeight="1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</row>
    <row r="107" ht="15.75" customHeight="1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</row>
    <row r="108" ht="15.75" customHeight="1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</row>
    <row r="109" ht="15.75" customHeight="1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</row>
    <row r="110" ht="15.75" customHeight="1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</row>
    <row r="111" ht="15.75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</row>
    <row r="112" ht="15.75" customHeight="1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</row>
    <row r="113" ht="15.75" customHeight="1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</row>
    <row r="114" ht="15.75" customHeight="1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</row>
    <row r="115" ht="15.75" customHeight="1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</row>
    <row r="116" ht="15.75" customHeight="1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</row>
    <row r="117" ht="15.75" customHeight="1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</row>
    <row r="118" ht="15.75" customHeight="1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</row>
    <row r="119" ht="15.75" customHeight="1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</row>
    <row r="120" ht="15.75" customHeight="1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</row>
    <row r="121" ht="15.75" customHeight="1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</row>
    <row r="122" ht="15.75" customHeight="1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</row>
    <row r="123" ht="15.75" customHeight="1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</row>
    <row r="124" ht="15.75" customHeight="1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</row>
    <row r="125" ht="15.75" customHeight="1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</row>
    <row r="126" ht="15.75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</row>
    <row r="127" ht="15.75" customHeight="1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</row>
    <row r="128" ht="15.75" customHeight="1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</row>
    <row r="129" ht="15.75" customHeight="1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</row>
    <row r="130" ht="15.75" customHeight="1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</row>
    <row r="131" ht="15.75" customHeight="1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8"/>
      <c r="AS131" s="158"/>
      <c r="AT131" s="158"/>
    </row>
    <row r="132" ht="15.75" customHeight="1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</row>
    <row r="133" ht="15.75" customHeight="1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</row>
    <row r="134" ht="15.75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</row>
    <row r="135" ht="15.75" customHeight="1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</row>
    <row r="136" ht="15.75" customHeight="1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</row>
    <row r="137" ht="15.75" customHeight="1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</row>
    <row r="138" ht="15.75" customHeight="1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</row>
    <row r="139" ht="15.75" customHeight="1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</row>
    <row r="140" ht="15.75" customHeight="1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</row>
    <row r="141" ht="15.75" customHeight="1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58"/>
      <c r="AM141" s="158"/>
      <c r="AN141" s="158"/>
      <c r="AO141" s="158"/>
      <c r="AP141" s="158"/>
      <c r="AQ141" s="158"/>
      <c r="AR141" s="158"/>
      <c r="AS141" s="158"/>
      <c r="AT141" s="158"/>
    </row>
    <row r="142" ht="15.75" customHeight="1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  <c r="AP142" s="158"/>
      <c r="AQ142" s="158"/>
      <c r="AR142" s="158"/>
      <c r="AS142" s="158"/>
      <c r="AT142" s="158"/>
    </row>
    <row r="143" ht="15.75" customHeight="1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58"/>
    </row>
    <row r="144" ht="15.75" customHeight="1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</row>
    <row r="145" ht="15.75" customHeight="1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  <c r="AH145" s="158"/>
      <c r="AI145" s="158"/>
      <c r="AJ145" s="158"/>
      <c r="AK145" s="158"/>
      <c r="AL145" s="158"/>
      <c r="AM145" s="158"/>
      <c r="AN145" s="158"/>
      <c r="AO145" s="158"/>
      <c r="AP145" s="158"/>
      <c r="AQ145" s="158"/>
      <c r="AR145" s="158"/>
      <c r="AS145" s="158"/>
      <c r="AT145" s="158"/>
    </row>
    <row r="146" ht="15.75" customHeight="1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58"/>
      <c r="AM146" s="158"/>
      <c r="AN146" s="158"/>
      <c r="AO146" s="158"/>
      <c r="AP146" s="158"/>
      <c r="AQ146" s="158"/>
      <c r="AR146" s="158"/>
      <c r="AS146" s="158"/>
      <c r="AT146" s="158"/>
    </row>
    <row r="147" ht="15.75" customHeight="1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58"/>
      <c r="AM147" s="158"/>
      <c r="AN147" s="158"/>
      <c r="AO147" s="158"/>
      <c r="AP147" s="158"/>
      <c r="AQ147" s="158"/>
      <c r="AR147" s="158"/>
      <c r="AS147" s="158"/>
      <c r="AT147" s="158"/>
    </row>
    <row r="148" ht="15.75" customHeight="1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58"/>
      <c r="AM148" s="158"/>
      <c r="AN148" s="158"/>
      <c r="AO148" s="158"/>
      <c r="AP148" s="158"/>
      <c r="AQ148" s="158"/>
      <c r="AR148" s="158"/>
      <c r="AS148" s="158"/>
      <c r="AT148" s="158"/>
    </row>
    <row r="149" ht="15.75" customHeight="1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8"/>
      <c r="AS149" s="158"/>
      <c r="AT149" s="158"/>
    </row>
    <row r="150" ht="15.75" customHeight="1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</row>
    <row r="151" ht="15.75" customHeight="1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58"/>
      <c r="AF151" s="158"/>
      <c r="AG151" s="158"/>
      <c r="AH151" s="158"/>
      <c r="AI151" s="158"/>
      <c r="AJ151" s="158"/>
      <c r="AK151" s="158"/>
      <c r="AL151" s="158"/>
      <c r="AM151" s="158"/>
      <c r="AN151" s="158"/>
      <c r="AO151" s="158"/>
      <c r="AP151" s="158"/>
      <c r="AQ151" s="158"/>
      <c r="AR151" s="158"/>
      <c r="AS151" s="158"/>
      <c r="AT151" s="158"/>
    </row>
    <row r="152" ht="15.75" customHeight="1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58"/>
      <c r="AE152" s="158"/>
      <c r="AF152" s="158"/>
      <c r="AG152" s="158"/>
      <c r="AH152" s="158"/>
      <c r="AI152" s="158"/>
      <c r="AJ152" s="158"/>
      <c r="AK152" s="158"/>
      <c r="AL152" s="158"/>
      <c r="AM152" s="158"/>
      <c r="AN152" s="158"/>
      <c r="AO152" s="158"/>
      <c r="AP152" s="158"/>
      <c r="AQ152" s="158"/>
      <c r="AR152" s="158"/>
      <c r="AS152" s="158"/>
      <c r="AT152" s="158"/>
    </row>
    <row r="153" ht="15.75" customHeight="1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  <c r="AF153" s="158"/>
      <c r="AG153" s="158"/>
      <c r="AH153" s="158"/>
      <c r="AI153" s="158"/>
      <c r="AJ153" s="158"/>
      <c r="AK153" s="158"/>
      <c r="AL153" s="158"/>
      <c r="AM153" s="158"/>
      <c r="AN153" s="158"/>
      <c r="AO153" s="158"/>
      <c r="AP153" s="158"/>
      <c r="AQ153" s="158"/>
      <c r="AR153" s="158"/>
      <c r="AS153" s="158"/>
      <c r="AT153" s="158"/>
    </row>
    <row r="154" ht="15.75" customHeight="1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</row>
    <row r="155" ht="15.75" customHeight="1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58"/>
      <c r="AE155" s="158"/>
      <c r="AF155" s="158"/>
      <c r="AG155" s="158"/>
      <c r="AH155" s="158"/>
      <c r="AI155" s="158"/>
      <c r="AJ155" s="158"/>
      <c r="AK155" s="158"/>
      <c r="AL155" s="158"/>
      <c r="AM155" s="158"/>
      <c r="AN155" s="158"/>
      <c r="AO155" s="158"/>
      <c r="AP155" s="158"/>
      <c r="AQ155" s="158"/>
      <c r="AR155" s="158"/>
      <c r="AS155" s="158"/>
      <c r="AT155" s="158"/>
    </row>
    <row r="156" ht="15.75" customHeight="1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58"/>
      <c r="AE156" s="158"/>
      <c r="AF156" s="158"/>
      <c r="AG156" s="158"/>
      <c r="AH156" s="158"/>
      <c r="AI156" s="158"/>
      <c r="AJ156" s="158"/>
      <c r="AK156" s="158"/>
      <c r="AL156" s="158"/>
      <c r="AM156" s="158"/>
      <c r="AN156" s="158"/>
      <c r="AO156" s="158"/>
      <c r="AP156" s="158"/>
      <c r="AQ156" s="158"/>
      <c r="AR156" s="158"/>
      <c r="AS156" s="158"/>
      <c r="AT156" s="158"/>
    </row>
    <row r="157" ht="15.75" customHeight="1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  <c r="AF157" s="158"/>
      <c r="AG157" s="158"/>
      <c r="AH157" s="158"/>
      <c r="AI157" s="158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</row>
    <row r="158" ht="15.75" customHeight="1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58"/>
      <c r="AE158" s="158"/>
      <c r="AF158" s="158"/>
      <c r="AG158" s="158"/>
      <c r="AH158" s="158"/>
      <c r="AI158" s="158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58"/>
    </row>
    <row r="159" ht="15.75" customHeight="1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58"/>
      <c r="AM159" s="158"/>
      <c r="AN159" s="158"/>
      <c r="AO159" s="158"/>
      <c r="AP159" s="158"/>
      <c r="AQ159" s="158"/>
      <c r="AR159" s="158"/>
      <c r="AS159" s="158"/>
      <c r="AT159" s="158"/>
    </row>
    <row r="160" ht="15.75" customHeight="1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58"/>
      <c r="AT160" s="158"/>
    </row>
    <row r="161" ht="15.75" customHeight="1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</row>
    <row r="162" ht="15.75" customHeight="1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58"/>
      <c r="AT162" s="158"/>
    </row>
    <row r="163" ht="15.75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  <c r="AG163" s="158"/>
      <c r="AH163" s="158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58"/>
      <c r="AT163" s="158"/>
    </row>
    <row r="164" ht="15.75" customHeight="1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  <c r="AG164" s="158"/>
      <c r="AH164" s="158"/>
      <c r="AI164" s="158"/>
      <c r="AJ164" s="158"/>
      <c r="AK164" s="158"/>
      <c r="AL164" s="158"/>
      <c r="AM164" s="158"/>
      <c r="AN164" s="158"/>
      <c r="AO164" s="158"/>
      <c r="AP164" s="158"/>
      <c r="AQ164" s="158"/>
      <c r="AR164" s="158"/>
      <c r="AS164" s="158"/>
      <c r="AT164" s="158"/>
    </row>
    <row r="165" ht="15.75" customHeight="1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  <c r="AD165" s="158"/>
      <c r="AE165" s="158"/>
      <c r="AF165" s="158"/>
      <c r="AG165" s="158"/>
      <c r="AH165" s="158"/>
      <c r="AI165" s="158"/>
      <c r="AJ165" s="158"/>
      <c r="AK165" s="158"/>
      <c r="AL165" s="158"/>
      <c r="AM165" s="158"/>
      <c r="AN165" s="158"/>
      <c r="AO165" s="158"/>
      <c r="AP165" s="158"/>
      <c r="AQ165" s="158"/>
      <c r="AR165" s="158"/>
      <c r="AS165" s="158"/>
      <c r="AT165" s="158"/>
    </row>
    <row r="166" ht="15.75" customHeight="1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58"/>
      <c r="AE166" s="158"/>
      <c r="AF166" s="158"/>
      <c r="AG166" s="158"/>
      <c r="AH166" s="158"/>
      <c r="AI166" s="158"/>
      <c r="AJ166" s="158"/>
      <c r="AK166" s="158"/>
      <c r="AL166" s="158"/>
      <c r="AM166" s="158"/>
      <c r="AN166" s="158"/>
      <c r="AO166" s="158"/>
      <c r="AP166" s="158"/>
      <c r="AQ166" s="158"/>
      <c r="AR166" s="158"/>
      <c r="AS166" s="158"/>
      <c r="AT166" s="158"/>
    </row>
    <row r="167" ht="15.75" customHeight="1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158"/>
      <c r="AE167" s="158"/>
      <c r="AF167" s="158"/>
      <c r="AG167" s="158"/>
      <c r="AH167" s="158"/>
      <c r="AI167" s="158"/>
      <c r="AJ167" s="158"/>
      <c r="AK167" s="158"/>
      <c r="AL167" s="158"/>
      <c r="AM167" s="158"/>
      <c r="AN167" s="158"/>
      <c r="AO167" s="158"/>
      <c r="AP167" s="158"/>
      <c r="AQ167" s="158"/>
      <c r="AR167" s="158"/>
      <c r="AS167" s="158"/>
      <c r="AT167" s="158"/>
    </row>
    <row r="168" ht="15.75" customHeight="1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  <c r="AC168" s="158"/>
      <c r="AD168" s="158"/>
      <c r="AE168" s="158"/>
      <c r="AF168" s="158"/>
      <c r="AG168" s="158"/>
      <c r="AH168" s="158"/>
      <c r="AI168" s="158"/>
      <c r="AJ168" s="158"/>
      <c r="AK168" s="158"/>
      <c r="AL168" s="158"/>
      <c r="AM168" s="158"/>
      <c r="AN168" s="158"/>
      <c r="AO168" s="158"/>
      <c r="AP168" s="158"/>
      <c r="AQ168" s="158"/>
      <c r="AR168" s="158"/>
      <c r="AS168" s="158"/>
      <c r="AT168" s="158"/>
    </row>
    <row r="169" ht="15.75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58"/>
      <c r="AI169" s="158"/>
      <c r="AJ169" s="158"/>
      <c r="AK169" s="158"/>
      <c r="AL169" s="158"/>
      <c r="AM169" s="158"/>
      <c r="AN169" s="158"/>
      <c r="AO169" s="158"/>
      <c r="AP169" s="158"/>
      <c r="AQ169" s="158"/>
      <c r="AR169" s="158"/>
      <c r="AS169" s="158"/>
      <c r="AT169" s="158"/>
    </row>
    <row r="170" ht="15.75" customHeight="1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58"/>
      <c r="AG170" s="158"/>
      <c r="AH170" s="158"/>
      <c r="AI170" s="158"/>
      <c r="AJ170" s="158"/>
      <c r="AK170" s="158"/>
      <c r="AL170" s="158"/>
      <c r="AM170" s="158"/>
      <c r="AN170" s="158"/>
      <c r="AO170" s="158"/>
      <c r="AP170" s="158"/>
      <c r="AQ170" s="158"/>
      <c r="AR170" s="158"/>
      <c r="AS170" s="158"/>
      <c r="AT170" s="158"/>
    </row>
    <row r="171" ht="15.75" customHeight="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  <c r="AC171" s="158"/>
      <c r="AD171" s="158"/>
      <c r="AE171" s="158"/>
      <c r="AF171" s="158"/>
      <c r="AG171" s="158"/>
      <c r="AH171" s="158"/>
      <c r="AI171" s="158"/>
      <c r="AJ171" s="158"/>
      <c r="AK171" s="158"/>
      <c r="AL171" s="158"/>
      <c r="AM171" s="158"/>
      <c r="AN171" s="158"/>
      <c r="AO171" s="158"/>
      <c r="AP171" s="158"/>
      <c r="AQ171" s="158"/>
      <c r="AR171" s="158"/>
      <c r="AS171" s="158"/>
      <c r="AT171" s="158"/>
    </row>
    <row r="172" ht="15.75" customHeight="1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8"/>
      <c r="AE172" s="158"/>
      <c r="AF172" s="158"/>
      <c r="AG172" s="158"/>
      <c r="AH172" s="158"/>
      <c r="AI172" s="158"/>
      <c r="AJ172" s="158"/>
      <c r="AK172" s="158"/>
      <c r="AL172" s="158"/>
      <c r="AM172" s="158"/>
      <c r="AN172" s="158"/>
      <c r="AO172" s="158"/>
      <c r="AP172" s="158"/>
      <c r="AQ172" s="158"/>
      <c r="AR172" s="158"/>
      <c r="AS172" s="158"/>
      <c r="AT172" s="158"/>
    </row>
    <row r="173" ht="15.75" customHeight="1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  <c r="AG173" s="158"/>
      <c r="AH173" s="158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</row>
    <row r="174" ht="15.75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8"/>
    </row>
    <row r="175" ht="15.75" customHeight="1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  <c r="AD175" s="158"/>
      <c r="AE175" s="158"/>
      <c r="AF175" s="158"/>
      <c r="AG175" s="158"/>
      <c r="AH175" s="158"/>
      <c r="AI175" s="158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8"/>
    </row>
    <row r="176" ht="15.75" customHeight="1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</row>
    <row r="177" ht="15.75" customHeight="1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  <c r="AD177" s="158"/>
      <c r="AE177" s="158"/>
      <c r="AF177" s="158"/>
      <c r="AG177" s="158"/>
      <c r="AH177" s="158"/>
      <c r="AI177" s="158"/>
      <c r="AJ177" s="158"/>
      <c r="AK177" s="158"/>
      <c r="AL177" s="158"/>
      <c r="AM177" s="158"/>
      <c r="AN177" s="158"/>
      <c r="AO177" s="158"/>
      <c r="AP177" s="158"/>
      <c r="AQ177" s="158"/>
      <c r="AR177" s="158"/>
      <c r="AS177" s="158"/>
      <c r="AT177" s="158"/>
    </row>
    <row r="178" ht="15.75" customHeight="1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8"/>
      <c r="AG178" s="158"/>
      <c r="AH178" s="158"/>
      <c r="AI178" s="158"/>
      <c r="AJ178" s="158"/>
      <c r="AK178" s="158"/>
      <c r="AL178" s="158"/>
      <c r="AM178" s="158"/>
      <c r="AN178" s="158"/>
      <c r="AO178" s="158"/>
      <c r="AP178" s="158"/>
      <c r="AQ178" s="158"/>
      <c r="AR178" s="158"/>
      <c r="AS178" s="158"/>
      <c r="AT178" s="158"/>
    </row>
    <row r="179" ht="15.75" customHeight="1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  <c r="AD179" s="158"/>
      <c r="AE179" s="158"/>
      <c r="AF179" s="158"/>
      <c r="AG179" s="158"/>
      <c r="AH179" s="158"/>
      <c r="AI179" s="158"/>
      <c r="AJ179" s="158"/>
      <c r="AK179" s="158"/>
      <c r="AL179" s="158"/>
      <c r="AM179" s="158"/>
      <c r="AN179" s="158"/>
      <c r="AO179" s="158"/>
      <c r="AP179" s="158"/>
      <c r="AQ179" s="158"/>
      <c r="AR179" s="158"/>
      <c r="AS179" s="158"/>
      <c r="AT179" s="158"/>
    </row>
    <row r="180" ht="15.75" customHeight="1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58"/>
      <c r="AM180" s="158"/>
      <c r="AN180" s="158"/>
      <c r="AO180" s="158"/>
      <c r="AP180" s="158"/>
      <c r="AQ180" s="158"/>
      <c r="AR180" s="158"/>
      <c r="AS180" s="158"/>
      <c r="AT180" s="158"/>
    </row>
    <row r="181" ht="15.75" customHeight="1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58"/>
      <c r="AM181" s="158"/>
      <c r="AN181" s="158"/>
      <c r="AO181" s="158"/>
      <c r="AP181" s="158"/>
      <c r="AQ181" s="158"/>
      <c r="AR181" s="158"/>
      <c r="AS181" s="158"/>
      <c r="AT181" s="158"/>
    </row>
    <row r="182" ht="15.75" customHeight="1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58"/>
      <c r="AM182" s="158"/>
      <c r="AN182" s="158"/>
      <c r="AO182" s="158"/>
      <c r="AP182" s="158"/>
      <c r="AQ182" s="158"/>
      <c r="AR182" s="158"/>
      <c r="AS182" s="158"/>
      <c r="AT182" s="158"/>
    </row>
    <row r="183" ht="15.75" customHeight="1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  <c r="AC183" s="158"/>
      <c r="AD183" s="158"/>
      <c r="AE183" s="158"/>
      <c r="AF183" s="158"/>
      <c r="AG183" s="158"/>
      <c r="AH183" s="158"/>
      <c r="AI183" s="158"/>
      <c r="AJ183" s="158"/>
      <c r="AK183" s="158"/>
      <c r="AL183" s="158"/>
      <c r="AM183" s="158"/>
      <c r="AN183" s="158"/>
      <c r="AO183" s="158"/>
      <c r="AP183" s="158"/>
      <c r="AQ183" s="158"/>
      <c r="AR183" s="158"/>
      <c r="AS183" s="158"/>
      <c r="AT183" s="158"/>
    </row>
    <row r="184" ht="15.75" customHeight="1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  <c r="AC184" s="158"/>
      <c r="AD184" s="158"/>
      <c r="AE184" s="158"/>
      <c r="AF184" s="158"/>
      <c r="AG184" s="158"/>
      <c r="AH184" s="158"/>
      <c r="AI184" s="158"/>
      <c r="AJ184" s="158"/>
      <c r="AK184" s="158"/>
      <c r="AL184" s="158"/>
      <c r="AM184" s="158"/>
      <c r="AN184" s="158"/>
      <c r="AO184" s="158"/>
      <c r="AP184" s="158"/>
      <c r="AQ184" s="158"/>
      <c r="AR184" s="158"/>
      <c r="AS184" s="158"/>
      <c r="AT184" s="158"/>
    </row>
    <row r="185" ht="15.75" customHeight="1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  <c r="AC185" s="158"/>
      <c r="AD185" s="158"/>
      <c r="AE185" s="158"/>
      <c r="AF185" s="158"/>
      <c r="AG185" s="158"/>
      <c r="AH185" s="158"/>
      <c r="AI185" s="158"/>
      <c r="AJ185" s="158"/>
      <c r="AK185" s="158"/>
      <c r="AL185" s="158"/>
      <c r="AM185" s="158"/>
      <c r="AN185" s="158"/>
      <c r="AO185" s="158"/>
      <c r="AP185" s="158"/>
      <c r="AQ185" s="158"/>
      <c r="AR185" s="158"/>
      <c r="AS185" s="158"/>
      <c r="AT185" s="158"/>
    </row>
    <row r="186" ht="15.75" customHeight="1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</row>
    <row r="187" ht="15.75" customHeight="1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</row>
    <row r="188" ht="15.75" customHeight="1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</row>
    <row r="189" ht="15.75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</row>
    <row r="190" ht="15.75" customHeight="1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</row>
    <row r="191" ht="15.75" customHeight="1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</row>
    <row r="192" ht="15.75" customHeight="1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</row>
    <row r="193" ht="15.75" customHeight="1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</row>
    <row r="194" ht="15.75" customHeight="1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</row>
    <row r="195" ht="15.75" customHeight="1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  <c r="AC195" s="158"/>
      <c r="AD195" s="158"/>
      <c r="AE195" s="158"/>
      <c r="AF195" s="158"/>
      <c r="AG195" s="158"/>
      <c r="AH195" s="158"/>
      <c r="AI195" s="158"/>
      <c r="AJ195" s="158"/>
      <c r="AK195" s="158"/>
      <c r="AL195" s="158"/>
      <c r="AM195" s="158"/>
      <c r="AN195" s="158"/>
      <c r="AO195" s="158"/>
      <c r="AP195" s="158"/>
      <c r="AQ195" s="158"/>
      <c r="AR195" s="158"/>
      <c r="AS195" s="158"/>
      <c r="AT195" s="158"/>
    </row>
    <row r="196" ht="15.75" customHeight="1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  <c r="AC196" s="158"/>
      <c r="AD196" s="158"/>
      <c r="AE196" s="158"/>
      <c r="AF196" s="158"/>
      <c r="AG196" s="158"/>
      <c r="AH196" s="158"/>
      <c r="AI196" s="158"/>
      <c r="AJ196" s="158"/>
      <c r="AK196" s="158"/>
      <c r="AL196" s="158"/>
      <c r="AM196" s="158"/>
      <c r="AN196" s="158"/>
      <c r="AO196" s="158"/>
      <c r="AP196" s="158"/>
      <c r="AQ196" s="158"/>
      <c r="AR196" s="158"/>
      <c r="AS196" s="158"/>
      <c r="AT196" s="158"/>
    </row>
    <row r="197" ht="15.75" customHeight="1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  <c r="AD197" s="158"/>
      <c r="AE197" s="158"/>
      <c r="AF197" s="158"/>
      <c r="AG197" s="158"/>
      <c r="AH197" s="158"/>
      <c r="AI197" s="158"/>
      <c r="AJ197" s="158"/>
      <c r="AK197" s="158"/>
      <c r="AL197" s="158"/>
      <c r="AM197" s="158"/>
      <c r="AN197" s="158"/>
      <c r="AO197" s="158"/>
      <c r="AP197" s="158"/>
      <c r="AQ197" s="158"/>
      <c r="AR197" s="158"/>
      <c r="AS197" s="158"/>
      <c r="AT197" s="158"/>
    </row>
    <row r="198" ht="15.75" customHeight="1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  <c r="AC198" s="158"/>
      <c r="AD198" s="158"/>
      <c r="AE198" s="158"/>
      <c r="AF198" s="158"/>
      <c r="AG198" s="158"/>
      <c r="AH198" s="158"/>
      <c r="AI198" s="158"/>
      <c r="AJ198" s="158"/>
      <c r="AK198" s="158"/>
      <c r="AL198" s="158"/>
      <c r="AM198" s="158"/>
      <c r="AN198" s="158"/>
      <c r="AO198" s="158"/>
      <c r="AP198" s="158"/>
      <c r="AQ198" s="158"/>
      <c r="AR198" s="158"/>
      <c r="AS198" s="158"/>
      <c r="AT198" s="158"/>
    </row>
    <row r="199" ht="15.75" customHeight="1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</row>
    <row r="200" ht="15.75" customHeight="1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58"/>
      <c r="AM200" s="158"/>
      <c r="AN200" s="158"/>
      <c r="AO200" s="158"/>
      <c r="AP200" s="158"/>
      <c r="AQ200" s="158"/>
      <c r="AR200" s="158"/>
      <c r="AS200" s="158"/>
      <c r="AT200" s="158"/>
    </row>
    <row r="201" ht="15.75" customHeight="1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58"/>
      <c r="AM201" s="158"/>
      <c r="AN201" s="158"/>
      <c r="AO201" s="158"/>
      <c r="AP201" s="158"/>
      <c r="AQ201" s="158"/>
      <c r="AR201" s="158"/>
      <c r="AS201" s="158"/>
      <c r="AT201" s="158"/>
    </row>
    <row r="202" ht="15.75" customHeight="1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58"/>
      <c r="AM202" s="158"/>
      <c r="AN202" s="158"/>
      <c r="AO202" s="158"/>
      <c r="AP202" s="158"/>
      <c r="AQ202" s="158"/>
      <c r="AR202" s="158"/>
      <c r="AS202" s="158"/>
      <c r="AT202" s="158"/>
    </row>
    <row r="203" ht="15.75" customHeight="1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58"/>
      <c r="AM203" s="158"/>
      <c r="AN203" s="158"/>
      <c r="AO203" s="158"/>
      <c r="AP203" s="158"/>
      <c r="AQ203" s="158"/>
      <c r="AR203" s="158"/>
      <c r="AS203" s="158"/>
      <c r="AT203" s="158"/>
    </row>
    <row r="204" ht="15.75" customHeight="1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58"/>
      <c r="AM204" s="158"/>
      <c r="AN204" s="158"/>
      <c r="AO204" s="158"/>
      <c r="AP204" s="158"/>
      <c r="AQ204" s="158"/>
      <c r="AR204" s="158"/>
      <c r="AS204" s="158"/>
      <c r="AT204" s="158"/>
    </row>
    <row r="205" ht="15.75" customHeight="1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  <c r="AC205" s="158"/>
      <c r="AD205" s="158"/>
      <c r="AE205" s="158"/>
      <c r="AF205" s="158"/>
      <c r="AG205" s="158"/>
      <c r="AH205" s="158"/>
      <c r="AI205" s="158"/>
      <c r="AJ205" s="158"/>
      <c r="AK205" s="158"/>
      <c r="AL205" s="158"/>
      <c r="AM205" s="158"/>
      <c r="AN205" s="158"/>
      <c r="AO205" s="158"/>
      <c r="AP205" s="158"/>
      <c r="AQ205" s="158"/>
      <c r="AR205" s="158"/>
      <c r="AS205" s="158"/>
      <c r="AT205" s="158"/>
    </row>
    <row r="206" ht="15.75" customHeight="1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  <c r="AF206" s="158"/>
      <c r="AG206" s="158"/>
      <c r="AH206" s="158"/>
      <c r="AI206" s="158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</row>
    <row r="207" ht="15.75" customHeight="1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  <c r="AD207" s="158"/>
      <c r="AE207" s="158"/>
      <c r="AF207" s="158"/>
      <c r="AG207" s="158"/>
      <c r="AH207" s="158"/>
      <c r="AI207" s="158"/>
      <c r="AJ207" s="158"/>
      <c r="AK207" s="158"/>
      <c r="AL207" s="158"/>
      <c r="AM207" s="158"/>
      <c r="AN207" s="158"/>
      <c r="AO207" s="158"/>
      <c r="AP207" s="158"/>
      <c r="AQ207" s="158"/>
      <c r="AR207" s="158"/>
      <c r="AS207" s="158"/>
      <c r="AT207" s="158"/>
    </row>
    <row r="208" ht="15.75" customHeight="1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</row>
    <row r="209" ht="15.75" customHeight="1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</row>
    <row r="210" ht="15.75" customHeight="1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</row>
    <row r="211" ht="15.75" customHeight="1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</row>
    <row r="212" ht="15.75" customHeight="1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</row>
    <row r="213" ht="15.75" customHeight="1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  <c r="AF213" s="158"/>
      <c r="AG213" s="158"/>
      <c r="AH213" s="158"/>
      <c r="AI213" s="158"/>
      <c r="AJ213" s="158"/>
      <c r="AK213" s="158"/>
      <c r="AL213" s="158"/>
      <c r="AM213" s="158"/>
      <c r="AN213" s="158"/>
      <c r="AO213" s="158"/>
      <c r="AP213" s="158"/>
      <c r="AQ213" s="158"/>
      <c r="AR213" s="158"/>
      <c r="AS213" s="158"/>
      <c r="AT213" s="158"/>
    </row>
    <row r="214" ht="15.75" customHeight="1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158"/>
      <c r="AE214" s="158"/>
      <c r="AF214" s="158"/>
      <c r="AG214" s="158"/>
      <c r="AH214" s="158"/>
      <c r="AI214" s="158"/>
      <c r="AJ214" s="158"/>
      <c r="AK214" s="158"/>
      <c r="AL214" s="158"/>
      <c r="AM214" s="158"/>
      <c r="AN214" s="158"/>
      <c r="AO214" s="158"/>
      <c r="AP214" s="158"/>
      <c r="AQ214" s="158"/>
      <c r="AR214" s="158"/>
      <c r="AS214" s="158"/>
      <c r="AT214" s="158"/>
    </row>
    <row r="215" ht="15.75" customHeight="1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  <c r="AC215" s="158"/>
      <c r="AD215" s="158"/>
      <c r="AE215" s="158"/>
      <c r="AF215" s="158"/>
      <c r="AG215" s="158"/>
      <c r="AH215" s="158"/>
      <c r="AI215" s="158"/>
      <c r="AJ215" s="158"/>
      <c r="AK215" s="158"/>
      <c r="AL215" s="158"/>
      <c r="AM215" s="158"/>
      <c r="AN215" s="158"/>
      <c r="AO215" s="158"/>
      <c r="AP215" s="158"/>
      <c r="AQ215" s="158"/>
      <c r="AR215" s="158"/>
      <c r="AS215" s="158"/>
      <c r="AT215" s="158"/>
    </row>
    <row r="216" ht="15.75" customHeight="1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  <c r="AC216" s="158"/>
      <c r="AD216" s="158"/>
      <c r="AE216" s="158"/>
      <c r="AF216" s="158"/>
      <c r="AG216" s="158"/>
      <c r="AH216" s="158"/>
      <c r="AI216" s="158"/>
      <c r="AJ216" s="158"/>
      <c r="AK216" s="158"/>
      <c r="AL216" s="158"/>
      <c r="AM216" s="158"/>
      <c r="AN216" s="158"/>
      <c r="AO216" s="158"/>
      <c r="AP216" s="158"/>
      <c r="AQ216" s="158"/>
      <c r="AR216" s="158"/>
      <c r="AS216" s="158"/>
      <c r="AT216" s="158"/>
    </row>
    <row r="217" ht="15.75" customHeight="1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  <c r="AC217" s="158"/>
      <c r="AD217" s="158"/>
      <c r="AE217" s="158"/>
      <c r="AF217" s="158"/>
      <c r="AG217" s="158"/>
      <c r="AH217" s="158"/>
      <c r="AI217" s="158"/>
      <c r="AJ217" s="158"/>
      <c r="AK217" s="158"/>
      <c r="AL217" s="158"/>
      <c r="AM217" s="158"/>
      <c r="AN217" s="158"/>
      <c r="AO217" s="158"/>
      <c r="AP217" s="158"/>
      <c r="AQ217" s="158"/>
      <c r="AR217" s="158"/>
      <c r="AS217" s="158"/>
      <c r="AT217" s="158"/>
    </row>
    <row r="218" ht="15.75" customHeight="1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8"/>
      <c r="AN218" s="158"/>
      <c r="AO218" s="158"/>
      <c r="AP218" s="158"/>
      <c r="AQ218" s="158"/>
      <c r="AR218" s="158"/>
      <c r="AS218" s="158"/>
      <c r="AT218" s="158"/>
    </row>
    <row r="219" ht="15.75" customHeight="1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  <c r="AD219" s="158"/>
      <c r="AE219" s="158"/>
      <c r="AF219" s="158"/>
      <c r="AG219" s="158"/>
      <c r="AH219" s="158"/>
      <c r="AI219" s="158"/>
      <c r="AJ219" s="158"/>
      <c r="AK219" s="158"/>
      <c r="AL219" s="158"/>
      <c r="AM219" s="158"/>
      <c r="AN219" s="158"/>
      <c r="AO219" s="158"/>
      <c r="AP219" s="158"/>
      <c r="AQ219" s="158"/>
      <c r="AR219" s="158"/>
      <c r="AS219" s="158"/>
      <c r="AT219" s="158"/>
    </row>
    <row r="220" ht="15.75" customHeight="1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  <c r="AC220" s="158"/>
      <c r="AD220" s="158"/>
      <c r="AE220" s="158"/>
      <c r="AF220" s="158"/>
      <c r="AG220" s="158"/>
      <c r="AH220" s="158"/>
      <c r="AI220" s="158"/>
      <c r="AJ220" s="158"/>
      <c r="AK220" s="158"/>
      <c r="AL220" s="158"/>
      <c r="AM220" s="158"/>
      <c r="AN220" s="158"/>
      <c r="AO220" s="158"/>
      <c r="AP220" s="158"/>
      <c r="AQ220" s="158"/>
      <c r="AR220" s="158"/>
      <c r="AS220" s="158"/>
      <c r="AT220" s="158"/>
    </row>
    <row r="221" ht="15.75" customHeight="1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  <c r="AD221" s="158"/>
      <c r="AE221" s="158"/>
      <c r="AF221" s="158"/>
      <c r="AG221" s="158"/>
      <c r="AH221" s="158"/>
      <c r="AI221" s="158"/>
      <c r="AJ221" s="158"/>
      <c r="AK221" s="158"/>
      <c r="AL221" s="158"/>
      <c r="AM221" s="158"/>
      <c r="AN221" s="158"/>
      <c r="AO221" s="158"/>
      <c r="AP221" s="158"/>
      <c r="AQ221" s="158"/>
      <c r="AR221" s="158"/>
      <c r="AS221" s="158"/>
      <c r="AT221" s="158"/>
    </row>
    <row r="222" ht="15.75" customHeight="1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  <c r="AD222" s="158"/>
      <c r="AE222" s="158"/>
      <c r="AF222" s="158"/>
      <c r="AG222" s="158"/>
      <c r="AH222" s="158"/>
      <c r="AI222" s="158"/>
      <c r="AJ222" s="158"/>
      <c r="AK222" s="158"/>
      <c r="AL222" s="158"/>
      <c r="AM222" s="158"/>
      <c r="AN222" s="158"/>
      <c r="AO222" s="158"/>
      <c r="AP222" s="158"/>
      <c r="AQ222" s="158"/>
      <c r="AR222" s="158"/>
      <c r="AS222" s="158"/>
      <c r="AT222" s="158"/>
    </row>
    <row r="223" ht="15.75" customHeight="1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8"/>
      <c r="AN223" s="158"/>
      <c r="AO223" s="158"/>
      <c r="AP223" s="158"/>
      <c r="AQ223" s="158"/>
      <c r="AR223" s="158"/>
      <c r="AS223" s="158"/>
      <c r="AT223" s="158"/>
    </row>
    <row r="224" ht="15.75" customHeight="1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8"/>
    </row>
    <row r="225" ht="15.75" customHeight="1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8"/>
      <c r="AN225" s="158"/>
      <c r="AO225" s="158"/>
      <c r="AP225" s="158"/>
      <c r="AQ225" s="158"/>
      <c r="AR225" s="158"/>
      <c r="AS225" s="158"/>
      <c r="AT225" s="158"/>
    </row>
    <row r="226" ht="15.75" customHeight="1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8"/>
      <c r="AH226" s="158"/>
      <c r="AI226" s="158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</row>
    <row r="227" ht="15.75" customHeight="1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</row>
    <row r="228" ht="15.75" customHeight="1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158"/>
      <c r="AG228" s="158"/>
      <c r="AH228" s="158"/>
      <c r="AI228" s="158"/>
      <c r="AJ228" s="158"/>
      <c r="AK228" s="158"/>
      <c r="AL228" s="158"/>
      <c r="AM228" s="158"/>
      <c r="AN228" s="158"/>
      <c r="AO228" s="158"/>
      <c r="AP228" s="158"/>
      <c r="AQ228" s="158"/>
      <c r="AR228" s="158"/>
      <c r="AS228" s="158"/>
      <c r="AT228" s="158"/>
    </row>
    <row r="229" ht="15.75" customHeight="1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  <c r="AE229" s="158"/>
      <c r="AF229" s="158"/>
      <c r="AG229" s="158"/>
      <c r="AH229" s="158"/>
      <c r="AI229" s="158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8"/>
    </row>
    <row r="230" ht="15.75" customHeight="1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158"/>
      <c r="AE230" s="158"/>
      <c r="AF230" s="158"/>
      <c r="AG230" s="158"/>
      <c r="AH230" s="158"/>
      <c r="AI230" s="158"/>
      <c r="AJ230" s="158"/>
      <c r="AK230" s="158"/>
      <c r="AL230" s="158"/>
      <c r="AM230" s="158"/>
      <c r="AN230" s="158"/>
      <c r="AO230" s="158"/>
      <c r="AP230" s="158"/>
      <c r="AQ230" s="158"/>
      <c r="AR230" s="158"/>
      <c r="AS230" s="158"/>
      <c r="AT230" s="158"/>
    </row>
    <row r="231" ht="15.75" customHeight="1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  <c r="AC231" s="158"/>
      <c r="AD231" s="158"/>
      <c r="AE231" s="158"/>
      <c r="AF231" s="158"/>
      <c r="AG231" s="158"/>
      <c r="AH231" s="158"/>
      <c r="AI231" s="158"/>
      <c r="AJ231" s="158"/>
      <c r="AK231" s="158"/>
      <c r="AL231" s="158"/>
      <c r="AM231" s="158"/>
      <c r="AN231" s="158"/>
      <c r="AO231" s="158"/>
      <c r="AP231" s="158"/>
      <c r="AQ231" s="158"/>
      <c r="AR231" s="158"/>
      <c r="AS231" s="158"/>
      <c r="AT231" s="158"/>
    </row>
    <row r="232" ht="15.75" customHeight="1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  <c r="AC232" s="158"/>
      <c r="AD232" s="158"/>
      <c r="AE232" s="158"/>
      <c r="AF232" s="158"/>
      <c r="AG232" s="158"/>
      <c r="AH232" s="158"/>
      <c r="AI232" s="158"/>
      <c r="AJ232" s="158"/>
      <c r="AK232" s="158"/>
      <c r="AL232" s="158"/>
      <c r="AM232" s="158"/>
      <c r="AN232" s="158"/>
      <c r="AO232" s="158"/>
      <c r="AP232" s="158"/>
      <c r="AQ232" s="158"/>
      <c r="AR232" s="158"/>
      <c r="AS232" s="158"/>
      <c r="AT232" s="158"/>
    </row>
    <row r="233" ht="15.75" customHeight="1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  <c r="AC233" s="158"/>
      <c r="AD233" s="158"/>
      <c r="AE233" s="158"/>
      <c r="AF233" s="158"/>
      <c r="AG233" s="158"/>
      <c r="AH233" s="158"/>
      <c r="AI233" s="158"/>
      <c r="AJ233" s="158"/>
      <c r="AK233" s="158"/>
      <c r="AL233" s="158"/>
      <c r="AM233" s="158"/>
      <c r="AN233" s="158"/>
      <c r="AO233" s="158"/>
      <c r="AP233" s="158"/>
      <c r="AQ233" s="158"/>
      <c r="AR233" s="158"/>
      <c r="AS233" s="158"/>
      <c r="AT233" s="158"/>
    </row>
    <row r="234" ht="15.75" customHeight="1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  <c r="AC234" s="158"/>
      <c r="AD234" s="158"/>
      <c r="AE234" s="158"/>
      <c r="AF234" s="158"/>
      <c r="AG234" s="158"/>
      <c r="AH234" s="158"/>
      <c r="AI234" s="158"/>
      <c r="AJ234" s="158"/>
      <c r="AK234" s="158"/>
      <c r="AL234" s="158"/>
      <c r="AM234" s="158"/>
      <c r="AN234" s="158"/>
      <c r="AO234" s="158"/>
      <c r="AP234" s="158"/>
      <c r="AQ234" s="158"/>
      <c r="AR234" s="158"/>
      <c r="AS234" s="158"/>
      <c r="AT234" s="158"/>
    </row>
    <row r="235" ht="15.75" customHeight="1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  <c r="AC235" s="158"/>
      <c r="AD235" s="158"/>
      <c r="AE235" s="158"/>
      <c r="AF235" s="158"/>
      <c r="AG235" s="158"/>
      <c r="AH235" s="158"/>
      <c r="AI235" s="158"/>
      <c r="AJ235" s="158"/>
      <c r="AK235" s="158"/>
      <c r="AL235" s="158"/>
      <c r="AM235" s="158"/>
      <c r="AN235" s="158"/>
      <c r="AO235" s="158"/>
      <c r="AP235" s="158"/>
      <c r="AQ235" s="158"/>
      <c r="AR235" s="158"/>
      <c r="AS235" s="158"/>
      <c r="AT235" s="158"/>
    </row>
    <row r="236" ht="15.75" customHeight="1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  <c r="AC236" s="158"/>
      <c r="AD236" s="158"/>
      <c r="AE236" s="158"/>
      <c r="AF236" s="158"/>
      <c r="AG236" s="158"/>
      <c r="AH236" s="158"/>
      <c r="AI236" s="158"/>
      <c r="AJ236" s="158"/>
      <c r="AK236" s="158"/>
      <c r="AL236" s="158"/>
      <c r="AM236" s="158"/>
      <c r="AN236" s="158"/>
      <c r="AO236" s="158"/>
      <c r="AP236" s="158"/>
      <c r="AQ236" s="158"/>
      <c r="AR236" s="158"/>
      <c r="AS236" s="158"/>
      <c r="AT236" s="158"/>
    </row>
    <row r="237" ht="15.75" customHeight="1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  <c r="AC237" s="158"/>
      <c r="AD237" s="158"/>
      <c r="AE237" s="158"/>
      <c r="AF237" s="158"/>
      <c r="AG237" s="158"/>
      <c r="AH237" s="158"/>
      <c r="AI237" s="158"/>
      <c r="AJ237" s="158"/>
      <c r="AK237" s="158"/>
      <c r="AL237" s="158"/>
      <c r="AM237" s="158"/>
      <c r="AN237" s="158"/>
      <c r="AO237" s="158"/>
      <c r="AP237" s="158"/>
      <c r="AQ237" s="158"/>
      <c r="AR237" s="158"/>
      <c r="AS237" s="158"/>
      <c r="AT237" s="158"/>
    </row>
    <row r="238" ht="15.75" customHeight="1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  <c r="AC238" s="158"/>
      <c r="AD238" s="158"/>
      <c r="AE238" s="158"/>
      <c r="AF238" s="158"/>
      <c r="AG238" s="158"/>
      <c r="AH238" s="158"/>
      <c r="AI238" s="158"/>
      <c r="AJ238" s="158"/>
      <c r="AK238" s="158"/>
      <c r="AL238" s="158"/>
      <c r="AM238" s="158"/>
      <c r="AN238" s="158"/>
      <c r="AO238" s="158"/>
      <c r="AP238" s="158"/>
      <c r="AQ238" s="158"/>
      <c r="AR238" s="158"/>
      <c r="AS238" s="158"/>
      <c r="AT238" s="158"/>
    </row>
    <row r="239" ht="15.75" customHeight="1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  <c r="AC239" s="158"/>
      <c r="AD239" s="158"/>
      <c r="AE239" s="158"/>
      <c r="AF239" s="158"/>
      <c r="AG239" s="158"/>
      <c r="AH239" s="158"/>
      <c r="AI239" s="158"/>
      <c r="AJ239" s="158"/>
      <c r="AK239" s="158"/>
      <c r="AL239" s="158"/>
      <c r="AM239" s="158"/>
      <c r="AN239" s="158"/>
      <c r="AO239" s="158"/>
      <c r="AP239" s="158"/>
      <c r="AQ239" s="158"/>
      <c r="AR239" s="158"/>
      <c r="AS239" s="158"/>
      <c r="AT239" s="158"/>
    </row>
    <row r="240" ht="15.75" customHeight="1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  <c r="AC240" s="158"/>
      <c r="AD240" s="158"/>
      <c r="AE240" s="158"/>
      <c r="AF240" s="158"/>
      <c r="AG240" s="158"/>
      <c r="AH240" s="158"/>
      <c r="AI240" s="158"/>
      <c r="AJ240" s="158"/>
      <c r="AK240" s="158"/>
      <c r="AL240" s="158"/>
      <c r="AM240" s="158"/>
      <c r="AN240" s="158"/>
      <c r="AO240" s="158"/>
      <c r="AP240" s="158"/>
      <c r="AQ240" s="158"/>
      <c r="AR240" s="158"/>
      <c r="AS240" s="158"/>
      <c r="AT240" s="158"/>
    </row>
    <row r="241" ht="15.75" customHeight="1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  <c r="AD241" s="158"/>
      <c r="AE241" s="158"/>
      <c r="AF241" s="158"/>
      <c r="AG241" s="158"/>
      <c r="AH241" s="158"/>
      <c r="AI241" s="158"/>
      <c r="AJ241" s="158"/>
      <c r="AK241" s="158"/>
      <c r="AL241" s="158"/>
      <c r="AM241" s="158"/>
      <c r="AN241" s="158"/>
      <c r="AO241" s="158"/>
      <c r="AP241" s="158"/>
      <c r="AQ241" s="158"/>
      <c r="AR241" s="158"/>
      <c r="AS241" s="158"/>
      <c r="AT241" s="158"/>
    </row>
    <row r="242" ht="15.75" customHeight="1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  <c r="AD242" s="158"/>
      <c r="AE242" s="158"/>
      <c r="AF242" s="158"/>
      <c r="AG242" s="158"/>
      <c r="AH242" s="158"/>
      <c r="AI242" s="158"/>
      <c r="AJ242" s="158"/>
      <c r="AK242" s="158"/>
      <c r="AL242" s="158"/>
      <c r="AM242" s="158"/>
      <c r="AN242" s="158"/>
      <c r="AO242" s="158"/>
      <c r="AP242" s="158"/>
      <c r="AQ242" s="158"/>
      <c r="AR242" s="158"/>
      <c r="AS242" s="158"/>
      <c r="AT242" s="158"/>
    </row>
    <row r="243" ht="15.75" customHeight="1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  <c r="AD243" s="158"/>
      <c r="AE243" s="158"/>
      <c r="AF243" s="158"/>
      <c r="AG243" s="158"/>
      <c r="AH243" s="158"/>
      <c r="AI243" s="158"/>
      <c r="AJ243" s="158"/>
      <c r="AK243" s="158"/>
      <c r="AL243" s="158"/>
      <c r="AM243" s="158"/>
      <c r="AN243" s="158"/>
      <c r="AO243" s="158"/>
      <c r="AP243" s="158"/>
      <c r="AQ243" s="158"/>
      <c r="AR243" s="158"/>
      <c r="AS243" s="158"/>
      <c r="AT243" s="158"/>
    </row>
    <row r="244" ht="15.75" customHeight="1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58"/>
      <c r="AM244" s="158"/>
      <c r="AN244" s="158"/>
      <c r="AO244" s="158"/>
      <c r="AP244" s="158"/>
      <c r="AQ244" s="158"/>
      <c r="AR244" s="158"/>
      <c r="AS244" s="158"/>
      <c r="AT244" s="158"/>
    </row>
    <row r="245" ht="15.75" customHeight="1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</row>
    <row r="246" ht="15.75" customHeight="1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158"/>
      <c r="AE246" s="158"/>
      <c r="AF246" s="158"/>
      <c r="AG246" s="158"/>
      <c r="AH246" s="158"/>
      <c r="AI246" s="158"/>
      <c r="AJ246" s="158"/>
      <c r="AK246" s="158"/>
      <c r="AL246" s="158"/>
      <c r="AM246" s="158"/>
      <c r="AN246" s="158"/>
      <c r="AO246" s="158"/>
      <c r="AP246" s="158"/>
      <c r="AQ246" s="158"/>
      <c r="AR246" s="158"/>
      <c r="AS246" s="158"/>
      <c r="AT246" s="158"/>
    </row>
    <row r="247" ht="15.75" customHeight="1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158"/>
      <c r="AE247" s="158"/>
      <c r="AF247" s="158"/>
      <c r="AG247" s="158"/>
      <c r="AH247" s="158"/>
      <c r="AI247" s="158"/>
      <c r="AJ247" s="158"/>
      <c r="AK247" s="158"/>
      <c r="AL247" s="158"/>
      <c r="AM247" s="158"/>
      <c r="AN247" s="158"/>
      <c r="AO247" s="158"/>
      <c r="AP247" s="158"/>
      <c r="AQ247" s="158"/>
      <c r="AR247" s="158"/>
      <c r="AS247" s="158"/>
      <c r="AT247" s="158"/>
    </row>
    <row r="248" ht="15.75" customHeight="1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158"/>
      <c r="AE248" s="158"/>
      <c r="AF248" s="158"/>
      <c r="AG248" s="158"/>
      <c r="AH248" s="158"/>
      <c r="AI248" s="158"/>
      <c r="AJ248" s="158"/>
      <c r="AK248" s="158"/>
      <c r="AL248" s="158"/>
      <c r="AM248" s="158"/>
      <c r="AN248" s="158"/>
      <c r="AO248" s="158"/>
      <c r="AP248" s="158"/>
      <c r="AQ248" s="158"/>
      <c r="AR248" s="158"/>
      <c r="AS248" s="158"/>
      <c r="AT248" s="158"/>
    </row>
    <row r="249" ht="15.75" customHeight="1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8"/>
    </row>
    <row r="250" ht="15.75" customHeight="1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58"/>
      <c r="AM250" s="158"/>
      <c r="AN250" s="158"/>
      <c r="AO250" s="158"/>
      <c r="AP250" s="158"/>
      <c r="AQ250" s="158"/>
      <c r="AR250" s="158"/>
      <c r="AS250" s="158"/>
      <c r="AT250" s="158"/>
    </row>
    <row r="251" ht="15.75" customHeight="1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58"/>
      <c r="AM251" s="158"/>
      <c r="AN251" s="158"/>
      <c r="AO251" s="158"/>
      <c r="AP251" s="158"/>
      <c r="AQ251" s="158"/>
      <c r="AR251" s="158"/>
      <c r="AS251" s="158"/>
      <c r="AT251" s="158"/>
    </row>
    <row r="252" ht="15.75" customHeight="1">
      <c r="A252" s="158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58"/>
      <c r="AM252" s="158"/>
      <c r="AN252" s="158"/>
      <c r="AO252" s="158"/>
      <c r="AP252" s="158"/>
      <c r="AQ252" s="158"/>
      <c r="AR252" s="158"/>
      <c r="AS252" s="158"/>
      <c r="AT252" s="158"/>
    </row>
    <row r="253" ht="15.75" customHeight="1">
      <c r="A253" s="158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58"/>
      <c r="AM253" s="158"/>
      <c r="AN253" s="158"/>
      <c r="AO253" s="158"/>
      <c r="AP253" s="158"/>
      <c r="AQ253" s="158"/>
      <c r="AR253" s="158"/>
      <c r="AS253" s="158"/>
      <c r="AT253" s="158"/>
    </row>
    <row r="254" ht="15.75" customHeight="1">
      <c r="A254" s="158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58"/>
      <c r="AM254" s="158"/>
      <c r="AN254" s="158"/>
      <c r="AO254" s="158"/>
      <c r="AP254" s="158"/>
      <c r="AQ254" s="158"/>
      <c r="AR254" s="158"/>
      <c r="AS254" s="158"/>
      <c r="AT254" s="158"/>
    </row>
    <row r="255" ht="15.75" customHeight="1">
      <c r="A255" s="158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58"/>
      <c r="AM255" s="158"/>
      <c r="AN255" s="158"/>
      <c r="AO255" s="158"/>
      <c r="AP255" s="158"/>
      <c r="AQ255" s="158"/>
      <c r="AR255" s="158"/>
      <c r="AS255" s="158"/>
      <c r="AT255" s="158"/>
    </row>
    <row r="256" ht="15.75" customHeight="1">
      <c r="A256" s="158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  <c r="AD256" s="158"/>
      <c r="AE256" s="158"/>
      <c r="AF256" s="158"/>
      <c r="AG256" s="158"/>
      <c r="AH256" s="158"/>
      <c r="AI256" s="158"/>
      <c r="AJ256" s="158"/>
      <c r="AK256" s="158"/>
      <c r="AL256" s="158"/>
      <c r="AM256" s="158"/>
      <c r="AN256" s="158"/>
      <c r="AO256" s="158"/>
      <c r="AP256" s="158"/>
      <c r="AQ256" s="158"/>
      <c r="AR256" s="158"/>
      <c r="AS256" s="158"/>
      <c r="AT256" s="158"/>
    </row>
    <row r="257" ht="15.75" customHeight="1">
      <c r="A257" s="158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158"/>
      <c r="AE257" s="158"/>
      <c r="AF257" s="158"/>
      <c r="AG257" s="158"/>
      <c r="AH257" s="158"/>
      <c r="AI257" s="158"/>
      <c r="AJ257" s="158"/>
      <c r="AK257" s="158"/>
      <c r="AL257" s="158"/>
      <c r="AM257" s="158"/>
      <c r="AN257" s="158"/>
      <c r="AO257" s="158"/>
      <c r="AP257" s="158"/>
      <c r="AQ257" s="158"/>
      <c r="AR257" s="158"/>
      <c r="AS257" s="158"/>
      <c r="AT257" s="158"/>
    </row>
    <row r="258" ht="15.75" customHeight="1">
      <c r="A258" s="158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  <c r="AC258" s="158"/>
      <c r="AD258" s="158"/>
      <c r="AE258" s="158"/>
      <c r="AF258" s="158"/>
      <c r="AG258" s="158"/>
      <c r="AH258" s="158"/>
      <c r="AI258" s="158"/>
      <c r="AJ258" s="158"/>
      <c r="AK258" s="158"/>
      <c r="AL258" s="158"/>
      <c r="AM258" s="158"/>
      <c r="AN258" s="158"/>
      <c r="AO258" s="158"/>
      <c r="AP258" s="158"/>
      <c r="AQ258" s="158"/>
      <c r="AR258" s="158"/>
      <c r="AS258" s="158"/>
      <c r="AT258" s="158"/>
    </row>
    <row r="259" ht="15.75" customHeight="1">
      <c r="A259" s="158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  <c r="AD259" s="158"/>
      <c r="AE259" s="158"/>
      <c r="AF259" s="158"/>
      <c r="AG259" s="158"/>
      <c r="AH259" s="158"/>
      <c r="AI259" s="158"/>
      <c r="AJ259" s="158"/>
      <c r="AK259" s="158"/>
      <c r="AL259" s="158"/>
      <c r="AM259" s="158"/>
      <c r="AN259" s="158"/>
      <c r="AO259" s="158"/>
      <c r="AP259" s="158"/>
      <c r="AQ259" s="158"/>
      <c r="AR259" s="158"/>
      <c r="AS259" s="158"/>
      <c r="AT259" s="158"/>
    </row>
    <row r="260" ht="15.75" customHeight="1">
      <c r="A260" s="158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58"/>
      <c r="AM260" s="158"/>
      <c r="AN260" s="158"/>
      <c r="AO260" s="158"/>
      <c r="AP260" s="158"/>
      <c r="AQ260" s="158"/>
      <c r="AR260" s="158"/>
      <c r="AS260" s="158"/>
      <c r="AT260" s="158"/>
    </row>
    <row r="261" ht="15.75" customHeight="1">
      <c r="A261" s="158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  <c r="AD261" s="158"/>
      <c r="AE261" s="158"/>
      <c r="AF261" s="158"/>
      <c r="AG261" s="158"/>
      <c r="AH261" s="158"/>
      <c r="AI261" s="158"/>
      <c r="AJ261" s="158"/>
      <c r="AK261" s="158"/>
      <c r="AL261" s="158"/>
      <c r="AM261" s="158"/>
      <c r="AN261" s="158"/>
      <c r="AO261" s="158"/>
      <c r="AP261" s="158"/>
      <c r="AQ261" s="158"/>
      <c r="AR261" s="158"/>
      <c r="AS261" s="158"/>
      <c r="AT261" s="158"/>
    </row>
    <row r="262" ht="15.75" customHeight="1">
      <c r="A262" s="158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58"/>
      <c r="AM262" s="158"/>
      <c r="AN262" s="158"/>
      <c r="AO262" s="158"/>
      <c r="AP262" s="158"/>
      <c r="AQ262" s="158"/>
      <c r="AR262" s="158"/>
      <c r="AS262" s="158"/>
      <c r="AT262" s="158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